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B10" i="1" l="1"/>
  <c r="Q19" i="1"/>
  <c r="AI16" i="1" l="1"/>
  <c r="AI15" i="1" l="1"/>
  <c r="AI14" i="1"/>
  <c r="AI13" i="1"/>
  <c r="AI12" i="1"/>
  <c r="AI10" i="1"/>
  <c r="AI9" i="1"/>
  <c r="AI8" i="1"/>
  <c r="AI7" i="1"/>
  <c r="AI6" i="1"/>
  <c r="AI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AA19" i="1"/>
  <c r="AM20" i="1" l="1"/>
  <c r="AP19" i="1"/>
  <c r="AO19" i="1"/>
  <c r="AN19" i="1"/>
  <c r="AL19" i="1"/>
  <c r="AK19" i="1"/>
  <c r="AJ19" i="1"/>
  <c r="AI19" i="1"/>
  <c r="AH19" i="1"/>
  <c r="AG19" i="1"/>
  <c r="AF19" i="1"/>
  <c r="AE19" i="1"/>
  <c r="AD19" i="1"/>
  <c r="AC19" i="1"/>
  <c r="AB19" i="1"/>
  <c r="Z19" i="1"/>
  <c r="Y19" i="1"/>
  <c r="S19" i="1"/>
  <c r="S21" i="1" s="1"/>
  <c r="P19" i="1"/>
  <c r="P22" i="1" s="1"/>
  <c r="N19" i="1"/>
  <c r="O19" i="1" s="1"/>
  <c r="J19" i="1"/>
  <c r="J21" i="1" s="1"/>
  <c r="H19" i="1"/>
  <c r="H22" i="1" s="1"/>
  <c r="F19" i="1"/>
  <c r="D19" i="1"/>
  <c r="D22" i="1" s="1"/>
  <c r="AM18" i="1"/>
  <c r="X18" i="1"/>
  <c r="U18" i="1"/>
  <c r="T18" i="1"/>
  <c r="V18" i="1" s="1"/>
  <c r="R18" i="1"/>
  <c r="O18" i="1"/>
  <c r="K18" i="1"/>
  <c r="I18" i="1"/>
  <c r="G18" i="1"/>
  <c r="E18" i="1"/>
  <c r="C18" i="1"/>
  <c r="B18" i="1"/>
  <c r="AM17" i="1"/>
  <c r="X17" i="1"/>
  <c r="T17" i="1"/>
  <c r="U17" i="1" s="1"/>
  <c r="R17" i="1"/>
  <c r="O17" i="1"/>
  <c r="K17" i="1"/>
  <c r="I17" i="1"/>
  <c r="G17" i="1"/>
  <c r="E17" i="1"/>
  <c r="B17" i="1"/>
  <c r="C17" i="1" s="1"/>
  <c r="AM16" i="1"/>
  <c r="X16" i="1"/>
  <c r="T16" i="1"/>
  <c r="V16" i="1" s="1"/>
  <c r="R16" i="1"/>
  <c r="O16" i="1"/>
  <c r="K16" i="1"/>
  <c r="I16" i="1"/>
  <c r="G16" i="1"/>
  <c r="E16" i="1"/>
  <c r="B16" i="1"/>
  <c r="AM15" i="1"/>
  <c r="X15" i="1"/>
  <c r="T15" i="1"/>
  <c r="U15" i="1" s="1"/>
  <c r="R15" i="1"/>
  <c r="O15" i="1"/>
  <c r="K15" i="1"/>
  <c r="I15" i="1"/>
  <c r="G15" i="1"/>
  <c r="E15" i="1"/>
  <c r="B15" i="1"/>
  <c r="AM14" i="1"/>
  <c r="X14" i="1"/>
  <c r="T14" i="1"/>
  <c r="V14" i="1" s="1"/>
  <c r="R14" i="1"/>
  <c r="O14" i="1"/>
  <c r="K14" i="1"/>
  <c r="I14" i="1"/>
  <c r="G14" i="1"/>
  <c r="E14" i="1"/>
  <c r="B14" i="1"/>
  <c r="C14" i="1" s="1"/>
  <c r="AM13" i="1"/>
  <c r="X13" i="1"/>
  <c r="T13" i="1"/>
  <c r="U13" i="1" s="1"/>
  <c r="R13" i="1"/>
  <c r="O13" i="1"/>
  <c r="K13" i="1"/>
  <c r="I13" i="1"/>
  <c r="G13" i="1"/>
  <c r="E13" i="1"/>
  <c r="B13" i="1"/>
  <c r="C13" i="1" s="1"/>
  <c r="AM12" i="1"/>
  <c r="X12" i="1"/>
  <c r="T12" i="1"/>
  <c r="V12" i="1" s="1"/>
  <c r="R12" i="1"/>
  <c r="O12" i="1"/>
  <c r="K12" i="1"/>
  <c r="I12" i="1"/>
  <c r="G12" i="1"/>
  <c r="E12" i="1"/>
  <c r="B12" i="1"/>
  <c r="C12" i="1" s="1"/>
  <c r="AM11" i="1"/>
  <c r="X11" i="1"/>
  <c r="T11" i="1"/>
  <c r="U11" i="1" s="1"/>
  <c r="R11" i="1"/>
  <c r="O11" i="1"/>
  <c r="K11" i="1"/>
  <c r="I11" i="1"/>
  <c r="G11" i="1"/>
  <c r="E11" i="1"/>
  <c r="B11" i="1"/>
  <c r="C11" i="1" s="1"/>
  <c r="AM10" i="1"/>
  <c r="X10" i="1"/>
  <c r="T10" i="1"/>
  <c r="V10" i="1" s="1"/>
  <c r="R10" i="1"/>
  <c r="O10" i="1"/>
  <c r="K10" i="1"/>
  <c r="I10" i="1"/>
  <c r="G10" i="1"/>
  <c r="E10" i="1"/>
  <c r="C10" i="1"/>
  <c r="AM9" i="1"/>
  <c r="X9" i="1"/>
  <c r="T9" i="1"/>
  <c r="U9" i="1" s="1"/>
  <c r="R9" i="1"/>
  <c r="O9" i="1"/>
  <c r="K9" i="1"/>
  <c r="I9" i="1"/>
  <c r="G9" i="1"/>
  <c r="E9" i="1"/>
  <c r="B9" i="1"/>
  <c r="C9" i="1" s="1"/>
  <c r="AM8" i="1"/>
  <c r="X8" i="1"/>
  <c r="T8" i="1"/>
  <c r="V8" i="1" s="1"/>
  <c r="R8" i="1"/>
  <c r="O8" i="1"/>
  <c r="K8" i="1"/>
  <c r="I8" i="1"/>
  <c r="G8" i="1"/>
  <c r="E8" i="1"/>
  <c r="B8" i="1"/>
  <c r="AM7" i="1"/>
  <c r="X7" i="1"/>
  <c r="T7" i="1"/>
  <c r="U7" i="1" s="1"/>
  <c r="R7" i="1"/>
  <c r="O7" i="1"/>
  <c r="K7" i="1"/>
  <c r="I7" i="1"/>
  <c r="G7" i="1"/>
  <c r="E7" i="1"/>
  <c r="B7" i="1"/>
  <c r="C7" i="1" s="1"/>
  <c r="AM6" i="1"/>
  <c r="X6" i="1"/>
  <c r="T6" i="1"/>
  <c r="V6" i="1" s="1"/>
  <c r="R6" i="1"/>
  <c r="O6" i="1"/>
  <c r="K6" i="1"/>
  <c r="I6" i="1"/>
  <c r="G6" i="1"/>
  <c r="E6" i="1"/>
  <c r="B6" i="1"/>
  <c r="AM5" i="1"/>
  <c r="AM19" i="1" s="1"/>
  <c r="X5" i="1"/>
  <c r="T5" i="1"/>
  <c r="U5" i="1" s="1"/>
  <c r="R5" i="1"/>
  <c r="O5" i="1"/>
  <c r="K5" i="1"/>
  <c r="I5" i="1"/>
  <c r="G5" i="1"/>
  <c r="E5" i="1"/>
  <c r="B5" i="1"/>
  <c r="C5" i="1" s="1"/>
  <c r="C6" i="1" l="1"/>
  <c r="U6" i="1"/>
  <c r="U10" i="1"/>
  <c r="C16" i="1"/>
  <c r="U14" i="1"/>
  <c r="U12" i="1"/>
  <c r="U8" i="1"/>
  <c r="U16" i="1"/>
  <c r="C8" i="1"/>
  <c r="G19" i="1"/>
  <c r="G21" i="1" s="1"/>
  <c r="C15" i="1"/>
  <c r="X19" i="1"/>
  <c r="V5" i="1"/>
  <c r="V7" i="1"/>
  <c r="V9" i="1"/>
  <c r="V11" i="1"/>
  <c r="V13" i="1"/>
  <c r="V15" i="1"/>
  <c r="V17" i="1"/>
  <c r="B19" i="1"/>
  <c r="R19" i="1"/>
  <c r="T19" i="1"/>
  <c r="F21" i="1"/>
  <c r="H21" i="1"/>
  <c r="P21" i="1"/>
  <c r="F22" i="1"/>
  <c r="J22" i="1"/>
  <c r="E19" i="1"/>
  <c r="I19" i="1"/>
  <c r="K19" i="1"/>
  <c r="M19" i="1" s="1"/>
  <c r="D21" i="1"/>
  <c r="U19" i="1" l="1"/>
  <c r="T22" i="1"/>
  <c r="T21" i="1"/>
  <c r="V19" i="1"/>
  <c r="C19" i="1"/>
  <c r="B22" i="1"/>
  <c r="B21" i="1"/>
  <c r="V22" i="1" l="1"/>
  <c r="V21" i="1"/>
</calcChain>
</file>

<file path=xl/sharedStrings.xml><?xml version="1.0" encoding="utf-8"?>
<sst xmlns="http://schemas.openxmlformats.org/spreadsheetml/2006/main" count="87" uniqueCount="58">
  <si>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</si>
  <si>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</si>
  <si>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</si>
  <si>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</si>
  <si>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</si>
  <si>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</si>
  <si>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</si>
  <si>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</si>
  <si>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</si>
  <si>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</si>
  <si>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</si>
  <si>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</si>
  <si>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</si>
  <si>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</si>
  <si>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</si>
  <si>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</si>
  <si>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</si>
  <si>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</si>
  <si>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</si>
  <si>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</si>
  <si>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</si>
  <si>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</si>
  <si>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</si>
  <si>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</si>
  <si>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</si>
  <si>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</si>
  <si>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</si>
  <si>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</si>
  <si>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</si>
  <si>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</si>
  <si>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</si>
  <si>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</si>
  <si>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</si>
  <si>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</si>
  <si>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</si>
  <si>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2024 год</t>
  </si>
  <si>
    <t>% к 2025 году</t>
  </si>
  <si>
    <t>(+,- к 2025году)</t>
  </si>
  <si>
    <t>ВСЕГО на 2025 г.</t>
  </si>
  <si>
    <t>однолетние травы (включая озимые на зеленую массу), га</t>
  </si>
  <si>
    <t>Кукуруза на зеленую массу, га</t>
  </si>
  <si>
    <t>Наименование хозяйства</t>
  </si>
  <si>
    <t>ООО "Грибовский"</t>
  </si>
  <si>
    <t>ООО "Верхнекокшеньга"</t>
  </si>
  <si>
    <t>ООО СХП "Устюгмолоко" отделение "Слуда"</t>
  </si>
  <si>
    <t>СПК (к-з) имени Ленина</t>
  </si>
  <si>
    <t>Колхоз "Новый"</t>
  </si>
  <si>
    <t>СПК "Ромашевский"</t>
  </si>
  <si>
    <t>СПК "Лохта"</t>
  </si>
  <si>
    <t>СПК "Заборье"</t>
  </si>
  <si>
    <t>ООО "Верхний Спас"</t>
  </si>
  <si>
    <t>ООО "Заря"</t>
  </si>
  <si>
    <t>СПК (к-з) "Долговицы"</t>
  </si>
  <si>
    <t>КФХ "Заречье"</t>
  </si>
  <si>
    <t>ООО "Тарногский"</t>
  </si>
  <si>
    <t>Кукуруза на зеленую массу,т.</t>
  </si>
  <si>
    <t xml:space="preserve"> июля 2025 года</t>
  </si>
  <si>
    <t xml:space="preserve">ХОД  ЗАГОТОВКИ  КОРМОВ  на 14.07.2025 год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</si>
</sst>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4" xfId="0" applyNumberFormat="1" applyFont="1" applyFill="1" applyBorder="1" applyAlignment="1">
      <alignment wrapText="1"/>
    </xf>
    <xf numFmtId="1" fontId="7" fillId="3" borderId="13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/>
    <xf numFmtId="0" fontId="10" fillId="3" borderId="0" xfId="0" applyNumberFormat="1" applyFont="1" applyFill="1"/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wrapText="1"/>
    </xf>
    <xf numFmtId="0" fontId="11" fillId="3" borderId="13" xfId="0" applyNumberFormat="1" applyFont="1" applyFill="1" applyBorder="1" applyAlignment="1">
      <alignment wrapText="1"/>
    </xf>
    <xf numFmtId="0" fontId="11" fillId="3" borderId="13" xfId="0" applyNumberFormat="1" applyFont="1" applyFill="1" applyBorder="1"/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36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wrapText="1"/>
    </xf>
    <xf numFmtId="0" fontId="7" fillId="3" borderId="38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3" xfId="0" applyNumberFormat="1" applyFont="1" applyFill="1" applyBorder="1" applyAlignment="1">
      <alignment wrapText="1"/>
    </xf>
    <xf numFmtId="1" fontId="8" fillId="3" borderId="34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 wrapText="1"/>
    </xf>
    <xf numFmtId="0" fontId="12" fillId="3" borderId="39" xfId="0" applyNumberFormat="1" applyFont="1" applyFill="1" applyBorder="1" applyAlignment="1">
      <alignment wrapText="1"/>
    </xf>
    <xf numFmtId="0" fontId="12" fillId="3" borderId="40" xfId="0" applyNumberFormat="1" applyFont="1" applyFill="1" applyBorder="1" applyAlignment="1">
      <alignment horizontal="center" vertical="center" wrapText="1"/>
    </xf>
    <xf numFmtId="0" fontId="12" fillId="3" borderId="41" xfId="0" applyNumberFormat="1" applyFont="1" applyFill="1" applyBorder="1" applyAlignment="1">
      <alignment horizontal="center" vertical="center" wrapText="1"/>
    </xf>
    <xf numFmtId="0" fontId="12" fillId="3" borderId="42" xfId="0" applyNumberFormat="1" applyFont="1" applyFill="1" applyBorder="1" applyAlignment="1">
      <alignment horizontal="center" vertical="center" wrapText="1"/>
    </xf>
    <xf numFmtId="0" fontId="12" fillId="3" borderId="43" xfId="0" applyNumberFormat="1" applyFont="1" applyFill="1" applyBorder="1" applyAlignment="1">
      <alignment horizontal="center" vertical="center" wrapText="1"/>
    </xf>
    <xf numFmtId="0" fontId="8" fillId="3" borderId="38" xfId="0" applyNumberFormat="1" applyFont="1" applyFill="1" applyBorder="1" applyAlignment="1">
      <alignment wrapText="1"/>
    </xf>
    <xf numFmtId="0" fontId="8" fillId="3" borderId="44" xfId="0" applyNumberFormat="1" applyFont="1" applyFill="1" applyBorder="1" applyAlignment="1">
      <alignment wrapText="1"/>
    </xf>
    <xf numFmtId="0" fontId="8" fillId="3" borderId="44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3" xfId="0" applyNumberFormat="1" applyFont="1" applyFill="1" applyBorder="1" applyAlignment="1">
      <alignment horizontal="left" wrapText="1"/>
    </xf>
    <xf numFmtId="1" fontId="7" fillId="2" borderId="13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2" fontId="7" fillId="3" borderId="45" xfId="0" applyNumberFormat="1" applyFont="1" applyFill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1" fontId="7" fillId="3" borderId="47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13" fillId="3" borderId="32" xfId="0" applyNumberFormat="1" applyFont="1" applyFill="1" applyBorder="1" applyAlignment="1">
      <alignment horizontal="center" vertical="center" wrapText="1"/>
    </xf>
    <xf numFmtId="0" fontId="7" fillId="3" borderId="49" xfId="0" applyNumberFormat="1" applyFont="1" applyFill="1" applyBorder="1" applyAlignment="1">
      <alignment horizontal="left" wrapText="1"/>
    </xf>
    <xf numFmtId="0" fontId="7" fillId="3" borderId="50" xfId="0" applyNumberFormat="1" applyFont="1" applyFill="1" applyBorder="1" applyAlignment="1">
      <alignment wrapText="1"/>
    </xf>
    <xf numFmtId="0" fontId="14" fillId="3" borderId="13" xfId="0" applyNumberFormat="1" applyFont="1" applyFill="1" applyBorder="1" applyAlignment="1">
      <alignment wrapText="1"/>
    </xf>
    <xf numFmtId="0" fontId="7" fillId="4" borderId="49" xfId="0" applyNumberFormat="1" applyFont="1" applyFill="1" applyBorder="1" applyAlignment="1">
      <alignment horizontal="left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wrapText="1"/>
    </xf>
    <xf numFmtId="0" fontId="7" fillId="4" borderId="33" xfId="0" applyNumberFormat="1" applyFont="1" applyFill="1" applyBorder="1" applyAlignment="1">
      <alignment horizontal="center" vertical="center" wrapText="1"/>
    </xf>
    <xf numFmtId="1" fontId="7" fillId="4" borderId="13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/>
    </xf>
    <xf numFmtId="0" fontId="11" fillId="4" borderId="50" xfId="0" applyNumberFormat="1" applyFont="1" applyFill="1" applyBorder="1" applyAlignment="1">
      <alignment wrapText="1"/>
    </xf>
    <xf numFmtId="0" fontId="11" fillId="4" borderId="13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 wrapText="1"/>
    </xf>
    <xf numFmtId="0" fontId="7" fillId="5" borderId="50" xfId="0" applyNumberFormat="1" applyFont="1" applyFill="1" applyBorder="1" applyAlignment="1">
      <alignment wrapText="1"/>
    </xf>
    <xf numFmtId="0" fontId="11" fillId="5" borderId="50" xfId="0" applyNumberFormat="1" applyFont="1" applyFill="1" applyBorder="1" applyAlignment="1">
      <alignment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48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6"/>
  <sheetViews>
    <sheetView tabSelected="1" zoomScale="70" zoomScaleNormal="70" workbookViewId="0">
      <pane xSplit="1" ySplit="4" topLeftCell="B5" activePane="bottomRight" state="frozen"/>
      <selection pane="topRight"/>
      <selection pane="bottomLeft"/>
      <selection pane="bottomRight" activeCell="I16" sqref="I16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12.5703125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3" width="12" style="2" customWidth="1"/>
    <col min="14" max="14" width="10.28515625" style="2" customWidth="1"/>
    <col min="15" max="15" width="13.28515625" style="2" customWidth="1"/>
    <col min="16" max="17" width="10.7109375" style="1" customWidth="1"/>
    <col min="18" max="18" width="11.85546875" style="1" customWidth="1"/>
    <col min="19" max="19" width="8.85546875" style="1" customWidth="1"/>
    <col min="20" max="20" width="11.5703125" style="1" customWidth="1"/>
    <col min="21" max="21" width="13.140625" style="1" customWidth="1"/>
    <col min="22" max="22" width="12.140625" style="1" customWidth="1"/>
    <col min="23" max="23" width="21.5703125" style="1" customWidth="1"/>
    <col min="24" max="24" width="13.5703125" style="1" customWidth="1"/>
    <col min="25" max="25" width="10.42578125" style="1" customWidth="1"/>
    <col min="26" max="27" width="13.5703125" style="1" customWidth="1"/>
    <col min="28" max="28" width="11.42578125" style="1" customWidth="1"/>
    <col min="29" max="29" width="8.7109375" style="1" customWidth="1"/>
    <col min="30" max="30" width="10.28515625" style="1" customWidth="1"/>
    <col min="31" max="31" width="11.28515625" style="1" customWidth="1"/>
    <col min="32" max="32" width="9.42578125" style="1" customWidth="1"/>
    <col min="33" max="33" width="8.140625" style="1" customWidth="1"/>
    <col min="34" max="34" width="8" style="1" customWidth="1"/>
    <col min="35" max="35" width="10" style="1" customWidth="1"/>
    <col min="36" max="36" width="10.140625" style="1" customWidth="1"/>
    <col min="37" max="38" width="8.85546875" style="1" hidden="1" customWidth="1"/>
    <col min="39" max="39" width="7.42578125" style="3" hidden="1" customWidth="1"/>
    <col min="40" max="40" width="7.5703125" style="3" hidden="1" customWidth="1"/>
    <col min="41" max="41" width="10.7109375" style="1" hidden="1" customWidth="1"/>
    <col min="42" max="42" width="7.42578125" style="1" hidden="1" customWidth="1"/>
    <col min="43" max="43" width="11.7109375" style="1" customWidth="1"/>
    <col min="44" max="44" width="11.140625" style="1" customWidth="1"/>
    <col min="45" max="45" width="6.28515625" style="1" customWidth="1"/>
    <col min="46" max="46" width="15.140625" style="1" customWidth="1"/>
    <col min="47" max="47" width="8.85546875" customWidth="1"/>
    <col min="48" max="48" width="7" customWidth="1"/>
    <col min="49" max="49" width="5.28515625" customWidth="1"/>
    <col min="50" max="50" width="5" customWidth="1"/>
    <col min="51" max="51" width="7.85546875" customWidth="1"/>
    <col min="52" max="52" width="6.7109375" customWidth="1"/>
    <col min="53" max="53" width="5.42578125" customWidth="1"/>
    <col min="54" max="54" width="7" customWidth="1"/>
    <col min="55" max="55" width="9.140625" customWidth="1"/>
  </cols>
  <sheetData>
    <row r="1" spans="1:56" ht="38.25" customHeight="1" thickBot="1" x14ac:dyDescent="0.3">
      <c r="A1" s="4"/>
      <c r="B1" s="5" t="s">
        <v>57</v>
      </c>
      <c r="C1" s="6"/>
      <c r="D1" s="6"/>
      <c r="E1" s="5" t="s">
        <v>56</v>
      </c>
      <c r="F1" s="5"/>
      <c r="G1" s="7"/>
      <c r="H1" s="8"/>
      <c r="I1" s="8"/>
      <c r="J1" s="9"/>
      <c r="K1" s="10"/>
      <c r="L1" s="10"/>
      <c r="M1" s="10"/>
      <c r="N1" s="10"/>
      <c r="O1" s="10"/>
      <c r="P1" s="154" t="s">
        <v>0</v>
      </c>
      <c r="Q1" s="154"/>
      <c r="R1" s="154"/>
      <c r="S1" s="154"/>
      <c r="T1" s="154"/>
      <c r="U1" s="154"/>
      <c r="V1" s="154"/>
      <c r="W1" s="11"/>
      <c r="Y1" s="9"/>
      <c r="Z1" s="9"/>
      <c r="AA1" s="9"/>
      <c r="AB1" s="9"/>
      <c r="AU1" s="1"/>
    </row>
    <row r="2" spans="1:56" ht="12.75" customHeight="1" thickBot="1" x14ac:dyDescent="0.3">
      <c r="A2" s="142" t="s">
        <v>41</v>
      </c>
      <c r="B2" s="148" t="s">
        <v>1</v>
      </c>
      <c r="C2" s="126"/>
      <c r="D2" s="126"/>
      <c r="E2" s="149"/>
      <c r="F2" s="152" t="s">
        <v>2</v>
      </c>
      <c r="G2" s="126"/>
      <c r="H2" s="126"/>
      <c r="I2" s="126"/>
      <c r="J2" s="126"/>
      <c r="K2" s="126"/>
      <c r="L2" s="127"/>
      <c r="M2" s="127"/>
      <c r="N2" s="126"/>
      <c r="O2" s="126"/>
      <c r="P2" s="126"/>
      <c r="Q2" s="126"/>
      <c r="R2" s="126"/>
      <c r="S2" s="126"/>
      <c r="T2" s="126"/>
      <c r="U2" s="126"/>
      <c r="V2" s="155" t="s">
        <v>3</v>
      </c>
      <c r="W2" s="142" t="s">
        <v>41</v>
      </c>
      <c r="X2" s="145" t="s">
        <v>4</v>
      </c>
      <c r="Y2" s="145" t="s">
        <v>5</v>
      </c>
      <c r="Z2" s="145" t="s">
        <v>6</v>
      </c>
      <c r="AA2" s="146" t="s">
        <v>40</v>
      </c>
      <c r="AB2" s="145" t="s">
        <v>39</v>
      </c>
      <c r="AC2" s="125" t="s">
        <v>7</v>
      </c>
      <c r="AD2" s="126"/>
      <c r="AE2" s="126"/>
      <c r="AF2" s="126"/>
      <c r="AG2" s="126"/>
      <c r="AH2" s="126"/>
      <c r="AI2" s="127"/>
      <c r="AJ2" s="131" t="s">
        <v>8</v>
      </c>
      <c r="AK2" s="134" t="s">
        <v>9</v>
      </c>
      <c r="AL2" s="139" t="s">
        <v>9</v>
      </c>
      <c r="AM2" s="139" t="s">
        <v>9</v>
      </c>
      <c r="AN2" s="139" t="s">
        <v>9</v>
      </c>
      <c r="AO2" s="139" t="s">
        <v>10</v>
      </c>
      <c r="AP2" s="14"/>
      <c r="AQ2" s="15"/>
      <c r="AR2" s="15"/>
      <c r="AS2" s="15"/>
      <c r="AU2" s="16"/>
      <c r="AV2" s="17"/>
      <c r="AW2" s="17"/>
      <c r="AX2" s="17"/>
      <c r="AY2" s="17"/>
      <c r="AZ2" s="17"/>
      <c r="BA2" s="17"/>
      <c r="BB2" s="17"/>
      <c r="BC2" s="17"/>
      <c r="BD2" s="17"/>
    </row>
    <row r="3" spans="1:56" s="18" customFormat="1" ht="15.75" thickBot="1" x14ac:dyDescent="0.3">
      <c r="A3" s="143"/>
      <c r="B3" s="150"/>
      <c r="C3" s="150"/>
      <c r="D3" s="150"/>
      <c r="E3" s="151"/>
      <c r="F3" s="153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32"/>
      <c r="W3" s="143"/>
      <c r="X3" s="140"/>
      <c r="Y3" s="140"/>
      <c r="Z3" s="140"/>
      <c r="AA3" s="140"/>
      <c r="AB3" s="140"/>
      <c r="AC3" s="128"/>
      <c r="AD3" s="129"/>
      <c r="AE3" s="129"/>
      <c r="AF3" s="129"/>
      <c r="AG3" s="129"/>
      <c r="AH3" s="129"/>
      <c r="AI3" s="130"/>
      <c r="AJ3" s="132"/>
      <c r="AK3" s="135"/>
      <c r="AL3" s="140"/>
      <c r="AM3" s="140"/>
      <c r="AN3" s="140"/>
      <c r="AO3" s="140"/>
      <c r="AP3" s="14"/>
      <c r="AQ3" s="15"/>
      <c r="AR3" s="15"/>
      <c r="AS3" s="15"/>
      <c r="AT3" s="11"/>
      <c r="AU3" s="19"/>
      <c r="AV3" s="19"/>
      <c r="AW3" s="20"/>
      <c r="AX3" s="20"/>
      <c r="AY3" s="20"/>
      <c r="AZ3" s="20"/>
      <c r="BA3" s="20"/>
      <c r="BB3" s="20"/>
      <c r="BC3" s="20"/>
      <c r="BD3" s="20"/>
    </row>
    <row r="4" spans="1:56" s="18" customFormat="1" ht="71.25" customHeight="1" thickBot="1" x14ac:dyDescent="0.3">
      <c r="A4" s="144"/>
      <c r="B4" s="21" t="s">
        <v>11</v>
      </c>
      <c r="C4" s="22" t="s">
        <v>12</v>
      </c>
      <c r="D4" s="22" t="s">
        <v>13</v>
      </c>
      <c r="E4" s="23" t="s">
        <v>12</v>
      </c>
      <c r="F4" s="24" t="s">
        <v>14</v>
      </c>
      <c r="G4" s="22" t="s">
        <v>12</v>
      </c>
      <c r="H4" s="22" t="s">
        <v>15</v>
      </c>
      <c r="I4" s="22" t="s">
        <v>12</v>
      </c>
      <c r="J4" s="22" t="s">
        <v>16</v>
      </c>
      <c r="K4" s="25" t="s">
        <v>12</v>
      </c>
      <c r="L4" s="25" t="s">
        <v>55</v>
      </c>
      <c r="M4" s="25" t="s">
        <v>12</v>
      </c>
      <c r="N4" s="25" t="s">
        <v>17</v>
      </c>
      <c r="O4" s="25" t="s">
        <v>12</v>
      </c>
      <c r="P4" s="22" t="s">
        <v>18</v>
      </c>
      <c r="Q4" s="26" t="s">
        <v>19</v>
      </c>
      <c r="R4" s="22" t="s">
        <v>12</v>
      </c>
      <c r="S4" s="22" t="s">
        <v>20</v>
      </c>
      <c r="T4" s="22" t="s">
        <v>21</v>
      </c>
      <c r="U4" s="23" t="s">
        <v>12</v>
      </c>
      <c r="V4" s="156"/>
      <c r="W4" s="144"/>
      <c r="X4" s="141"/>
      <c r="Y4" s="141"/>
      <c r="Z4" s="141"/>
      <c r="AA4" s="147"/>
      <c r="AB4" s="141"/>
      <c r="AC4" s="12" t="s">
        <v>22</v>
      </c>
      <c r="AD4" s="13" t="s">
        <v>23</v>
      </c>
      <c r="AE4" s="13" t="s">
        <v>24</v>
      </c>
      <c r="AF4" s="13" t="s">
        <v>25</v>
      </c>
      <c r="AG4" s="13" t="s">
        <v>20</v>
      </c>
      <c r="AH4" s="13" t="s">
        <v>26</v>
      </c>
      <c r="AI4" s="27" t="s">
        <v>27</v>
      </c>
      <c r="AJ4" s="133"/>
      <c r="AK4" s="136"/>
      <c r="AL4" s="141"/>
      <c r="AM4" s="141"/>
      <c r="AN4" s="141"/>
      <c r="AO4" s="141"/>
      <c r="AP4" s="14"/>
      <c r="AQ4" s="28"/>
      <c r="AR4" s="28"/>
      <c r="AS4" s="15"/>
      <c r="AT4" s="11"/>
      <c r="AU4" s="19"/>
      <c r="AV4" s="19"/>
      <c r="AW4" s="20"/>
      <c r="AX4" s="20"/>
      <c r="AY4" s="20"/>
      <c r="AZ4" s="20"/>
      <c r="BA4" s="20"/>
      <c r="BB4" s="20"/>
      <c r="BC4" s="20"/>
      <c r="BD4" s="20"/>
    </row>
    <row r="5" spans="1:56" s="29" customFormat="1" ht="15.75" customHeight="1" thickBot="1" x14ac:dyDescent="0.3">
      <c r="A5" s="107" t="s">
        <v>42</v>
      </c>
      <c r="B5" s="30">
        <f t="shared" ref="B5:B18" si="0">SUM(D5)</f>
        <v>0</v>
      </c>
      <c r="C5" s="31">
        <f t="shared" ref="C5:C19" si="1">B5/X5*100</f>
        <v>0</v>
      </c>
      <c r="D5" s="32"/>
      <c r="E5" s="31">
        <f t="shared" ref="E5:E19" si="2">D5/Y5*100</f>
        <v>0</v>
      </c>
      <c r="F5" s="31"/>
      <c r="G5" s="31">
        <f t="shared" ref="G5:G19" si="3">F5/AC5*100</f>
        <v>0</v>
      </c>
      <c r="H5" s="33"/>
      <c r="I5" s="30" t="e">
        <f t="shared" ref="I5:I19" si="4">H5/AD5*100</f>
        <v>#DIV/0!</v>
      </c>
      <c r="J5" s="31"/>
      <c r="K5" s="31" t="e">
        <f t="shared" ref="K5:K19" si="5">J5/AE5*100</f>
        <v>#DIV/0!</v>
      </c>
      <c r="L5" s="31"/>
      <c r="M5" s="31" t="e">
        <f>L5/AA5*100</f>
        <v>#DIV/0!</v>
      </c>
      <c r="N5" s="30"/>
      <c r="O5" s="30" t="e">
        <f t="shared" ref="O5:O19" si="6">N5/AH5*100</f>
        <v>#DIV/0!</v>
      </c>
      <c r="P5" s="33"/>
      <c r="Q5" s="34"/>
      <c r="R5" s="31" t="e">
        <f t="shared" ref="R5:R19" si="7">P5/AF5*100</f>
        <v>#DIV/0!</v>
      </c>
      <c r="S5" s="31"/>
      <c r="T5" s="31">
        <f t="shared" ref="T5:T18" si="8">P5*0.32+J5*0.13+H5*0.63+F5*0.45+S5*0.35+N5*0.22</f>
        <v>0</v>
      </c>
      <c r="U5" s="31">
        <f t="shared" ref="U5:U19" si="9">T5/AI5*100</f>
        <v>0</v>
      </c>
      <c r="V5" s="35" t="e">
        <f t="shared" ref="V5:V19" si="10">T5/AJ5*10</f>
        <v>#DIV/0!</v>
      </c>
      <c r="W5" s="110" t="s">
        <v>42</v>
      </c>
      <c r="X5" s="111">
        <f t="shared" ref="X5:X19" si="11">SUM(Y5:AB5)</f>
        <v>115</v>
      </c>
      <c r="Y5" s="112">
        <v>115</v>
      </c>
      <c r="Z5" s="112">
        <v>0</v>
      </c>
      <c r="AA5" s="112">
        <v>0</v>
      </c>
      <c r="AB5" s="112">
        <v>0</v>
      </c>
      <c r="AC5" s="112">
        <v>120</v>
      </c>
      <c r="AD5" s="112">
        <v>0</v>
      </c>
      <c r="AE5" s="112">
        <v>0</v>
      </c>
      <c r="AF5" s="112">
        <v>0</v>
      </c>
      <c r="AG5" s="112">
        <v>0</v>
      </c>
      <c r="AH5" s="112">
        <v>0</v>
      </c>
      <c r="AI5" s="112">
        <f>AC5*AQ7</f>
        <v>54</v>
      </c>
      <c r="AJ5" s="113"/>
      <c r="AK5" s="38">
        <v>1297</v>
      </c>
      <c r="AL5" s="39">
        <v>560</v>
      </c>
      <c r="AM5" s="36" t="e">
        <f>AI6/#REF!*10</f>
        <v>#REF!</v>
      </c>
      <c r="AN5" s="36">
        <v>21.2</v>
      </c>
      <c r="AO5" s="39">
        <v>810</v>
      </c>
      <c r="AP5" s="40"/>
      <c r="AQ5" s="41"/>
      <c r="AR5" s="41"/>
      <c r="AS5" s="42"/>
      <c r="AT5" s="43"/>
      <c r="AU5" s="44"/>
      <c r="AV5" s="45"/>
    </row>
    <row r="6" spans="1:56" s="29" customFormat="1" ht="16.5" customHeight="1" thickBot="1" x14ac:dyDescent="0.3">
      <c r="A6" s="123" t="s">
        <v>43</v>
      </c>
      <c r="B6" s="30">
        <f t="shared" si="0"/>
        <v>80</v>
      </c>
      <c r="C6" s="31">
        <f t="shared" si="1"/>
        <v>16.771488469601678</v>
      </c>
      <c r="D6" s="47">
        <v>80</v>
      </c>
      <c r="E6" s="31">
        <f t="shared" si="2"/>
        <v>16.771488469601678</v>
      </c>
      <c r="F6" s="30"/>
      <c r="G6" s="31">
        <f t="shared" si="3"/>
        <v>0</v>
      </c>
      <c r="H6" s="36"/>
      <c r="I6" s="30" t="e">
        <f t="shared" si="4"/>
        <v>#DIV/0!</v>
      </c>
      <c r="J6" s="30">
        <v>800</v>
      </c>
      <c r="K6" s="31">
        <f t="shared" si="5"/>
        <v>40</v>
      </c>
      <c r="L6" s="31"/>
      <c r="M6" s="31" t="e">
        <f t="shared" ref="M6:M19" si="12">L6/AA6*100</f>
        <v>#DIV/0!</v>
      </c>
      <c r="N6" s="30"/>
      <c r="O6" s="30" t="e">
        <f t="shared" si="6"/>
        <v>#DIV/0!</v>
      </c>
      <c r="P6" s="36"/>
      <c r="Q6" s="48"/>
      <c r="R6" s="31" t="e">
        <f t="shared" si="7"/>
        <v>#DIV/0!</v>
      </c>
      <c r="S6" s="30"/>
      <c r="T6" s="31">
        <f t="shared" si="8"/>
        <v>104</v>
      </c>
      <c r="U6" s="31">
        <f t="shared" si="9"/>
        <v>26.329113924050635</v>
      </c>
      <c r="V6" s="35">
        <f t="shared" si="10"/>
        <v>9.9047619047619051</v>
      </c>
      <c r="W6" s="114" t="s">
        <v>43</v>
      </c>
      <c r="X6" s="111">
        <f t="shared" si="11"/>
        <v>477</v>
      </c>
      <c r="Y6" s="111">
        <v>477</v>
      </c>
      <c r="Z6" s="111">
        <v>0</v>
      </c>
      <c r="AA6" s="111">
        <v>0</v>
      </c>
      <c r="AB6" s="111">
        <v>0</v>
      </c>
      <c r="AC6" s="111">
        <v>300</v>
      </c>
      <c r="AD6" s="111">
        <v>0</v>
      </c>
      <c r="AE6" s="111">
        <v>2000</v>
      </c>
      <c r="AF6" s="111">
        <v>0</v>
      </c>
      <c r="AG6" s="111">
        <v>0</v>
      </c>
      <c r="AH6" s="111">
        <v>0</v>
      </c>
      <c r="AI6" s="111">
        <f>AC6*AQ7+AE6*AQ9</f>
        <v>395</v>
      </c>
      <c r="AJ6" s="115">
        <v>105</v>
      </c>
      <c r="AK6" s="38">
        <v>172</v>
      </c>
      <c r="AL6" s="39">
        <v>683.2</v>
      </c>
      <c r="AM6" s="36" t="e">
        <f>#REF!/#REF!*10</f>
        <v>#REF!</v>
      </c>
      <c r="AN6" s="36">
        <v>20.75</v>
      </c>
      <c r="AO6" s="39">
        <v>79</v>
      </c>
      <c r="AP6" s="40"/>
      <c r="AQ6" s="137" t="s">
        <v>28</v>
      </c>
      <c r="AR6" s="138"/>
      <c r="AS6" s="138"/>
      <c r="AT6" s="43"/>
      <c r="AU6" s="44"/>
      <c r="AV6" s="45"/>
    </row>
    <row r="7" spans="1:56" s="29" customFormat="1" ht="17.25" customHeight="1" thickBot="1" x14ac:dyDescent="0.3">
      <c r="A7" s="123" t="s">
        <v>44</v>
      </c>
      <c r="B7" s="30">
        <f t="shared" si="0"/>
        <v>650</v>
      </c>
      <c r="C7" s="31">
        <f t="shared" si="1"/>
        <v>42.290175666883542</v>
      </c>
      <c r="D7" s="47">
        <v>650</v>
      </c>
      <c r="E7" s="31">
        <f t="shared" si="2"/>
        <v>65</v>
      </c>
      <c r="F7" s="30"/>
      <c r="G7" s="31" t="e">
        <f t="shared" si="3"/>
        <v>#DIV/0!</v>
      </c>
      <c r="H7" s="36"/>
      <c r="I7" s="30" t="e">
        <f t="shared" si="4"/>
        <v>#DIV/0!</v>
      </c>
      <c r="J7" s="30">
        <v>6500</v>
      </c>
      <c r="K7" s="31">
        <f t="shared" si="5"/>
        <v>31.775518185373485</v>
      </c>
      <c r="L7" s="31"/>
      <c r="M7" s="31">
        <f t="shared" si="12"/>
        <v>0</v>
      </c>
      <c r="N7" s="30"/>
      <c r="O7" s="30" t="e">
        <f t="shared" si="6"/>
        <v>#DIV/0!</v>
      </c>
      <c r="P7" s="36"/>
      <c r="Q7" s="48"/>
      <c r="R7" s="31" t="e">
        <f t="shared" si="7"/>
        <v>#DIV/0!</v>
      </c>
      <c r="S7" s="30"/>
      <c r="T7" s="31">
        <f t="shared" si="8"/>
        <v>845</v>
      </c>
      <c r="U7" s="31">
        <f t="shared" si="9"/>
        <v>31.775518185373482</v>
      </c>
      <c r="V7" s="35">
        <f t="shared" si="10"/>
        <v>6.2086700955180021</v>
      </c>
      <c r="W7" s="114" t="s">
        <v>44</v>
      </c>
      <c r="X7" s="111">
        <f t="shared" si="11"/>
        <v>1537</v>
      </c>
      <c r="Y7" s="111">
        <v>1000</v>
      </c>
      <c r="Z7" s="111">
        <v>0</v>
      </c>
      <c r="AA7" s="111">
        <v>280</v>
      </c>
      <c r="AB7" s="111">
        <v>257</v>
      </c>
      <c r="AC7" s="111">
        <v>0</v>
      </c>
      <c r="AD7" s="111">
        <v>0</v>
      </c>
      <c r="AE7" s="111">
        <v>20456</v>
      </c>
      <c r="AF7" s="116">
        <v>0</v>
      </c>
      <c r="AG7" s="116">
        <v>0</v>
      </c>
      <c r="AH7" s="116">
        <v>0</v>
      </c>
      <c r="AI7" s="116">
        <f>AC7*AQ7+AE7*AQ9</f>
        <v>2659.28</v>
      </c>
      <c r="AJ7" s="117">
        <v>1361</v>
      </c>
      <c r="AK7" s="38">
        <v>1526</v>
      </c>
      <c r="AL7" s="39">
        <v>0</v>
      </c>
      <c r="AM7" s="36">
        <f t="shared" ref="AM7:AM12" si="13">AI7/AJ7*10</f>
        <v>19.539162380602498</v>
      </c>
      <c r="AN7" s="36">
        <v>20.02</v>
      </c>
      <c r="AO7" s="39">
        <v>1438</v>
      </c>
      <c r="AP7" s="50">
        <v>575</v>
      </c>
      <c r="AQ7" s="38">
        <v>0.45</v>
      </c>
      <c r="AR7" s="39" t="s">
        <v>29</v>
      </c>
      <c r="AS7" s="42"/>
      <c r="AT7" s="43"/>
      <c r="AU7" s="44"/>
      <c r="AV7" s="45"/>
    </row>
    <row r="8" spans="1:56" s="29" customFormat="1" ht="15" customHeight="1" thickBot="1" x14ac:dyDescent="0.3">
      <c r="A8" s="123" t="s">
        <v>45</v>
      </c>
      <c r="B8" s="30">
        <f t="shared" si="0"/>
        <v>380</v>
      </c>
      <c r="C8" s="31">
        <f t="shared" si="1"/>
        <v>33.687943262411345</v>
      </c>
      <c r="D8" s="30">
        <v>380</v>
      </c>
      <c r="E8" s="31">
        <f t="shared" si="2"/>
        <v>36.19047619047619</v>
      </c>
      <c r="F8" s="30"/>
      <c r="G8" s="31">
        <f t="shared" si="3"/>
        <v>0</v>
      </c>
      <c r="H8" s="36"/>
      <c r="I8" s="30" t="e">
        <f t="shared" si="4"/>
        <v>#DIV/0!</v>
      </c>
      <c r="J8" s="30">
        <v>5500</v>
      </c>
      <c r="K8" s="31">
        <f t="shared" si="5"/>
        <v>57.065781282423742</v>
      </c>
      <c r="L8" s="31"/>
      <c r="M8" s="31" t="e">
        <f t="shared" si="12"/>
        <v>#DIV/0!</v>
      </c>
      <c r="N8" s="30"/>
      <c r="O8" s="30" t="e">
        <f t="shared" si="6"/>
        <v>#DIV/0!</v>
      </c>
      <c r="P8" s="36"/>
      <c r="Q8" s="48"/>
      <c r="R8" s="31" t="e">
        <f t="shared" si="7"/>
        <v>#DIV/0!</v>
      </c>
      <c r="S8" s="30"/>
      <c r="T8" s="31">
        <f t="shared" si="8"/>
        <v>715</v>
      </c>
      <c r="U8" s="31">
        <f t="shared" si="9"/>
        <v>51.682761811137453</v>
      </c>
      <c r="V8" s="35">
        <f t="shared" si="10"/>
        <v>12.118644067796611</v>
      </c>
      <c r="W8" s="114" t="s">
        <v>45</v>
      </c>
      <c r="X8" s="111">
        <f t="shared" si="11"/>
        <v>1128</v>
      </c>
      <c r="Y8" s="111">
        <v>1050</v>
      </c>
      <c r="Z8" s="111">
        <v>0</v>
      </c>
      <c r="AA8" s="111">
        <v>0</v>
      </c>
      <c r="AB8" s="111">
        <v>78</v>
      </c>
      <c r="AC8" s="111">
        <v>290</v>
      </c>
      <c r="AD8" s="111">
        <v>0</v>
      </c>
      <c r="AE8" s="111">
        <v>9638</v>
      </c>
      <c r="AF8" s="116">
        <v>0</v>
      </c>
      <c r="AG8" s="116">
        <v>0</v>
      </c>
      <c r="AH8" s="116">
        <v>0</v>
      </c>
      <c r="AI8" s="116">
        <f>AC8*AQ7+AE8*AQ9</f>
        <v>1383.44</v>
      </c>
      <c r="AJ8" s="117">
        <v>590</v>
      </c>
      <c r="AK8" s="38">
        <v>694</v>
      </c>
      <c r="AL8" s="39">
        <v>578</v>
      </c>
      <c r="AM8" s="36">
        <f t="shared" si="13"/>
        <v>23.448135593220339</v>
      </c>
      <c r="AN8" s="36">
        <v>19.88</v>
      </c>
      <c r="AO8" s="39">
        <v>756</v>
      </c>
      <c r="AP8" s="50">
        <v>1282</v>
      </c>
      <c r="AQ8" s="38">
        <v>0.63</v>
      </c>
      <c r="AR8" s="39" t="s">
        <v>30</v>
      </c>
      <c r="AS8" s="42"/>
      <c r="AT8" s="43"/>
      <c r="AU8" s="44"/>
      <c r="AV8" s="45"/>
    </row>
    <row r="9" spans="1:56" s="51" customFormat="1" ht="17.25" customHeight="1" thickBot="1" x14ac:dyDescent="0.3">
      <c r="A9" s="124" t="s">
        <v>46</v>
      </c>
      <c r="B9" s="30">
        <f t="shared" si="0"/>
        <v>200</v>
      </c>
      <c r="C9" s="31">
        <f t="shared" si="1"/>
        <v>33.557046979865774</v>
      </c>
      <c r="D9" s="52">
        <v>200</v>
      </c>
      <c r="E9" s="31">
        <f t="shared" si="2"/>
        <v>33.557046979865774</v>
      </c>
      <c r="F9" s="52"/>
      <c r="G9" s="31">
        <f t="shared" si="3"/>
        <v>0</v>
      </c>
      <c r="H9" s="53"/>
      <c r="I9" s="30" t="e">
        <f t="shared" si="4"/>
        <v>#DIV/0!</v>
      </c>
      <c r="J9" s="52">
        <v>3000</v>
      </c>
      <c r="K9" s="31">
        <f t="shared" si="5"/>
        <v>60</v>
      </c>
      <c r="L9" s="31"/>
      <c r="M9" s="31" t="e">
        <f t="shared" si="12"/>
        <v>#DIV/0!</v>
      </c>
      <c r="N9" s="52"/>
      <c r="O9" s="30" t="e">
        <f t="shared" si="6"/>
        <v>#DIV/0!</v>
      </c>
      <c r="P9" s="53"/>
      <c r="Q9" s="54"/>
      <c r="R9" s="31" t="e">
        <f t="shared" si="7"/>
        <v>#DIV/0!</v>
      </c>
      <c r="S9" s="52"/>
      <c r="T9" s="31">
        <f t="shared" si="8"/>
        <v>390</v>
      </c>
      <c r="U9" s="31">
        <f t="shared" si="9"/>
        <v>49.681528662420384</v>
      </c>
      <c r="V9" s="35">
        <f t="shared" si="10"/>
        <v>14.181818181818182</v>
      </c>
      <c r="W9" s="118" t="s">
        <v>46</v>
      </c>
      <c r="X9" s="111">
        <f t="shared" si="11"/>
        <v>596</v>
      </c>
      <c r="Y9" s="119">
        <v>596</v>
      </c>
      <c r="Z9" s="119">
        <v>0</v>
      </c>
      <c r="AA9" s="119">
        <v>0</v>
      </c>
      <c r="AB9" s="119">
        <v>0</v>
      </c>
      <c r="AC9" s="119">
        <v>300</v>
      </c>
      <c r="AD9" s="119">
        <v>0</v>
      </c>
      <c r="AE9" s="119">
        <v>5000</v>
      </c>
      <c r="AF9" s="120">
        <v>0</v>
      </c>
      <c r="AG9" s="120">
        <v>0</v>
      </c>
      <c r="AH9" s="120">
        <v>0</v>
      </c>
      <c r="AI9" s="120">
        <f>AC9*AQ7+AE9*AQ9</f>
        <v>785</v>
      </c>
      <c r="AJ9" s="121">
        <v>275</v>
      </c>
      <c r="AK9" s="55">
        <v>5623</v>
      </c>
      <c r="AL9" s="56">
        <v>18</v>
      </c>
      <c r="AM9" s="53">
        <f t="shared" si="13"/>
        <v>28.545454545454547</v>
      </c>
      <c r="AN9" s="53">
        <v>20.43</v>
      </c>
      <c r="AO9" s="56">
        <v>5435</v>
      </c>
      <c r="AP9" s="57">
        <v>3981</v>
      </c>
      <c r="AQ9" s="55">
        <v>0.13</v>
      </c>
      <c r="AR9" s="109" t="s">
        <v>31</v>
      </c>
      <c r="AS9" s="58"/>
      <c r="AT9" s="59"/>
      <c r="AU9" s="44"/>
      <c r="AV9" s="60"/>
    </row>
    <row r="10" spans="1:56" s="29" customFormat="1" ht="17.25" customHeight="1" thickBot="1" x14ac:dyDescent="0.3">
      <c r="A10" s="123" t="s">
        <v>47</v>
      </c>
      <c r="B10" s="30">
        <f>SUM(D10)</f>
        <v>200</v>
      </c>
      <c r="C10" s="31">
        <f t="shared" si="1"/>
        <v>22.222222222222221</v>
      </c>
      <c r="D10" s="30">
        <v>200</v>
      </c>
      <c r="E10" s="31">
        <f t="shared" si="2"/>
        <v>22.222222222222221</v>
      </c>
      <c r="F10" s="30"/>
      <c r="G10" s="31">
        <f t="shared" si="3"/>
        <v>0</v>
      </c>
      <c r="H10" s="36"/>
      <c r="I10" s="30" t="e">
        <f t="shared" si="4"/>
        <v>#DIV/0!</v>
      </c>
      <c r="J10" s="30">
        <v>3700</v>
      </c>
      <c r="K10" s="31">
        <f t="shared" si="5"/>
        <v>44.047619047619044</v>
      </c>
      <c r="L10" s="31"/>
      <c r="M10" s="31" t="e">
        <f t="shared" si="12"/>
        <v>#DIV/0!</v>
      </c>
      <c r="N10" s="30"/>
      <c r="O10" s="30" t="e">
        <f t="shared" si="6"/>
        <v>#DIV/0!</v>
      </c>
      <c r="P10" s="36"/>
      <c r="Q10" s="48"/>
      <c r="R10" s="31" t="e">
        <f t="shared" si="7"/>
        <v>#DIV/0!</v>
      </c>
      <c r="S10" s="30"/>
      <c r="T10" s="31">
        <f t="shared" si="8"/>
        <v>481</v>
      </c>
      <c r="U10" s="31">
        <f t="shared" si="9"/>
        <v>37.814465408805034</v>
      </c>
      <c r="V10" s="35">
        <f t="shared" si="10"/>
        <v>10.321888412017168</v>
      </c>
      <c r="W10" s="114" t="s">
        <v>47</v>
      </c>
      <c r="X10" s="111">
        <f t="shared" si="11"/>
        <v>900</v>
      </c>
      <c r="Y10" s="111">
        <v>900</v>
      </c>
      <c r="Z10" s="111"/>
      <c r="AA10" s="111"/>
      <c r="AB10" s="111"/>
      <c r="AC10" s="111">
        <v>400</v>
      </c>
      <c r="AD10" s="111"/>
      <c r="AE10" s="111">
        <v>8400</v>
      </c>
      <c r="AF10" s="116"/>
      <c r="AG10" s="116"/>
      <c r="AH10" s="116"/>
      <c r="AI10" s="116">
        <f>AC10*AQ7+AE10*AQ9</f>
        <v>1272</v>
      </c>
      <c r="AJ10" s="122">
        <v>466</v>
      </c>
      <c r="AK10" s="38">
        <v>3121</v>
      </c>
      <c r="AL10" s="39">
        <v>681</v>
      </c>
      <c r="AM10" s="36">
        <f t="shared" si="13"/>
        <v>27.296137339055797</v>
      </c>
      <c r="AN10" s="36">
        <v>19.5</v>
      </c>
      <c r="AO10" s="39">
        <v>3215</v>
      </c>
      <c r="AP10" s="50">
        <v>1075</v>
      </c>
      <c r="AQ10" s="38">
        <v>0.32</v>
      </c>
      <c r="AR10" s="39" t="s">
        <v>18</v>
      </c>
      <c r="AS10" s="42"/>
      <c r="AT10" s="43"/>
      <c r="AU10" s="44"/>
      <c r="AV10" s="45"/>
    </row>
    <row r="11" spans="1:56" s="29" customFormat="1" ht="16.5" customHeight="1" thickBot="1" x14ac:dyDescent="0.3">
      <c r="A11" s="123" t="s">
        <v>48</v>
      </c>
      <c r="B11" s="30">
        <f t="shared" si="0"/>
        <v>355</v>
      </c>
      <c r="C11" s="31">
        <f t="shared" si="1"/>
        <v>46.679815910585141</v>
      </c>
      <c r="D11" s="30">
        <v>355</v>
      </c>
      <c r="E11" s="31">
        <f t="shared" si="2"/>
        <v>47.619047619047613</v>
      </c>
      <c r="F11" s="30"/>
      <c r="G11" s="31">
        <f t="shared" si="3"/>
        <v>0</v>
      </c>
      <c r="H11" s="36"/>
      <c r="I11" s="30" t="e">
        <f t="shared" si="4"/>
        <v>#DIV/0!</v>
      </c>
      <c r="J11" s="30">
        <v>4000</v>
      </c>
      <c r="K11" s="31">
        <f t="shared" si="5"/>
        <v>46.08825901601567</v>
      </c>
      <c r="L11" s="31"/>
      <c r="M11" s="31" t="e">
        <f t="shared" si="12"/>
        <v>#DIV/0!</v>
      </c>
      <c r="N11" s="30"/>
      <c r="O11" s="30">
        <f t="shared" si="6"/>
        <v>0</v>
      </c>
      <c r="P11" s="36"/>
      <c r="Q11" s="48"/>
      <c r="R11" s="31">
        <f t="shared" si="7"/>
        <v>0</v>
      </c>
      <c r="S11" s="30"/>
      <c r="T11" s="31">
        <f t="shared" si="8"/>
        <v>520</v>
      </c>
      <c r="U11" s="31">
        <f t="shared" si="9"/>
        <v>47.272727272727273</v>
      </c>
      <c r="V11" s="35">
        <f t="shared" si="10"/>
        <v>10.947368421052632</v>
      </c>
      <c r="W11" s="114" t="s">
        <v>48</v>
      </c>
      <c r="X11" s="111">
        <f t="shared" si="11"/>
        <v>760.5</v>
      </c>
      <c r="Y11" s="111">
        <v>745.5</v>
      </c>
      <c r="Z11" s="111"/>
      <c r="AA11" s="111"/>
      <c r="AB11" s="111">
        <v>15</v>
      </c>
      <c r="AC11" s="111">
        <v>300</v>
      </c>
      <c r="AD11" s="111"/>
      <c r="AE11" s="111">
        <v>8679</v>
      </c>
      <c r="AF11" s="116">
        <v>195</v>
      </c>
      <c r="AG11" s="116"/>
      <c r="AH11" s="116">
        <v>80</v>
      </c>
      <c r="AI11" s="116">
        <v>1100</v>
      </c>
      <c r="AJ11" s="122">
        <v>475</v>
      </c>
      <c r="AK11" s="38">
        <v>1633</v>
      </c>
      <c r="AL11" s="39">
        <v>0</v>
      </c>
      <c r="AM11" s="36">
        <f t="shared" si="13"/>
        <v>23.157894736842106</v>
      </c>
      <c r="AN11" s="36">
        <v>20.13</v>
      </c>
      <c r="AO11" s="39">
        <v>1319</v>
      </c>
      <c r="AP11" s="50">
        <v>5150</v>
      </c>
      <c r="AQ11" s="38">
        <v>0.35</v>
      </c>
      <c r="AR11" s="39" t="s">
        <v>32</v>
      </c>
      <c r="AS11" s="42"/>
      <c r="AT11" s="43"/>
      <c r="AU11" s="44"/>
      <c r="AV11" s="45"/>
    </row>
    <row r="12" spans="1:56" s="29" customFormat="1" ht="18" customHeight="1" thickBot="1" x14ac:dyDescent="0.3">
      <c r="A12" s="123" t="s">
        <v>49</v>
      </c>
      <c r="B12" s="30">
        <f t="shared" si="0"/>
        <v>645</v>
      </c>
      <c r="C12" s="31">
        <f t="shared" si="1"/>
        <v>61.102690413035241</v>
      </c>
      <c r="D12" s="30">
        <v>645</v>
      </c>
      <c r="E12" s="31">
        <f t="shared" si="2"/>
        <v>61.102690413035241</v>
      </c>
      <c r="F12" s="30"/>
      <c r="G12" s="31">
        <f t="shared" si="3"/>
        <v>0</v>
      </c>
      <c r="H12" s="36"/>
      <c r="I12" s="30" t="e">
        <f t="shared" si="4"/>
        <v>#DIV/0!</v>
      </c>
      <c r="J12" s="30">
        <v>8557</v>
      </c>
      <c r="K12" s="31">
        <f t="shared" si="5"/>
        <v>96.68926553672317</v>
      </c>
      <c r="L12" s="31"/>
      <c r="M12" s="31" t="e">
        <f t="shared" si="12"/>
        <v>#DIV/0!</v>
      </c>
      <c r="N12" s="30"/>
      <c r="O12" s="30" t="e">
        <f t="shared" si="6"/>
        <v>#DIV/0!</v>
      </c>
      <c r="P12" s="36"/>
      <c r="Q12" s="48"/>
      <c r="R12" s="31" t="e">
        <f t="shared" si="7"/>
        <v>#DIV/0!</v>
      </c>
      <c r="S12" s="30"/>
      <c r="T12" s="31">
        <f t="shared" si="8"/>
        <v>1112.4100000000001</v>
      </c>
      <c r="U12" s="31">
        <f t="shared" si="9"/>
        <v>89.674324869004437</v>
      </c>
      <c r="V12" s="35">
        <f t="shared" si="10"/>
        <v>15.114266304347828</v>
      </c>
      <c r="W12" s="114" t="s">
        <v>49</v>
      </c>
      <c r="X12" s="111">
        <f t="shared" si="11"/>
        <v>1055.5999999999999</v>
      </c>
      <c r="Y12" s="111">
        <v>1055.5999999999999</v>
      </c>
      <c r="Z12" s="111"/>
      <c r="AA12" s="111"/>
      <c r="AB12" s="111"/>
      <c r="AC12" s="111">
        <v>200</v>
      </c>
      <c r="AD12" s="111"/>
      <c r="AE12" s="111">
        <v>8850</v>
      </c>
      <c r="AF12" s="116"/>
      <c r="AG12" s="116"/>
      <c r="AH12" s="116"/>
      <c r="AI12" s="116">
        <f>AC12*AQ7+AE12*AQ9</f>
        <v>1240.5</v>
      </c>
      <c r="AJ12" s="122">
        <v>736</v>
      </c>
      <c r="AK12" s="38">
        <v>31458</v>
      </c>
      <c r="AL12" s="39">
        <v>1152</v>
      </c>
      <c r="AM12" s="36">
        <f t="shared" si="13"/>
        <v>16.854619565217391</v>
      </c>
      <c r="AN12" s="36">
        <v>19.59</v>
      </c>
      <c r="AO12" s="39">
        <v>31719</v>
      </c>
      <c r="AP12" s="50">
        <v>31974</v>
      </c>
      <c r="AQ12" s="38">
        <v>0.22</v>
      </c>
      <c r="AR12" s="39" t="s">
        <v>26</v>
      </c>
      <c r="AS12" s="42"/>
      <c r="AT12" s="43"/>
      <c r="AU12" s="44"/>
      <c r="AV12" s="45"/>
    </row>
    <row r="13" spans="1:56" s="29" customFormat="1" ht="18" customHeight="1" thickBot="1" x14ac:dyDescent="0.3">
      <c r="A13" s="123" t="s">
        <v>50</v>
      </c>
      <c r="B13" s="30">
        <f t="shared" si="0"/>
        <v>1050</v>
      </c>
      <c r="C13" s="31">
        <f t="shared" si="1"/>
        <v>90.283748925193464</v>
      </c>
      <c r="D13" s="30">
        <v>1050</v>
      </c>
      <c r="E13" s="31">
        <f t="shared" si="2"/>
        <v>90.283748925193464</v>
      </c>
      <c r="F13" s="30"/>
      <c r="G13" s="31">
        <f t="shared" si="3"/>
        <v>0</v>
      </c>
      <c r="H13" s="36"/>
      <c r="I13" s="30" t="e">
        <f t="shared" si="4"/>
        <v>#DIV/0!</v>
      </c>
      <c r="J13" s="30">
        <v>11634</v>
      </c>
      <c r="K13" s="31">
        <f t="shared" si="5"/>
        <v>95.454545454545453</v>
      </c>
      <c r="L13" s="31"/>
      <c r="M13" s="31" t="e">
        <f t="shared" si="12"/>
        <v>#DIV/0!</v>
      </c>
      <c r="N13" s="30"/>
      <c r="O13" s="30" t="e">
        <f t="shared" si="6"/>
        <v>#DIV/0!</v>
      </c>
      <c r="P13" s="36"/>
      <c r="Q13" s="48"/>
      <c r="R13" s="31" t="e">
        <f t="shared" si="7"/>
        <v>#DIV/0!</v>
      </c>
      <c r="S13" s="30"/>
      <c r="T13" s="31">
        <f t="shared" si="8"/>
        <v>1512.42</v>
      </c>
      <c r="U13" s="31">
        <f t="shared" si="9"/>
        <v>90.251165122121506</v>
      </c>
      <c r="V13" s="35">
        <f t="shared" si="10"/>
        <v>26.487215411558669</v>
      </c>
      <c r="W13" s="114" t="s">
        <v>50</v>
      </c>
      <c r="X13" s="111">
        <f t="shared" si="11"/>
        <v>1163</v>
      </c>
      <c r="Y13" s="111">
        <v>1163</v>
      </c>
      <c r="Z13" s="111"/>
      <c r="AA13" s="111"/>
      <c r="AB13" s="111"/>
      <c r="AC13" s="111">
        <v>203</v>
      </c>
      <c r="AD13" s="111"/>
      <c r="AE13" s="111">
        <v>12188</v>
      </c>
      <c r="AF13" s="116"/>
      <c r="AG13" s="116"/>
      <c r="AH13" s="116"/>
      <c r="AI13" s="116">
        <f>AC13*AQ7+AE13*AQ9</f>
        <v>1675.79</v>
      </c>
      <c r="AJ13" s="117">
        <v>571</v>
      </c>
      <c r="AK13" s="61">
        <v>335</v>
      </c>
      <c r="AL13" s="39">
        <v>107</v>
      </c>
      <c r="AM13" s="36" t="e">
        <f>AI13/#REF!*10</f>
        <v>#REF!</v>
      </c>
      <c r="AN13" s="36">
        <v>20.51</v>
      </c>
      <c r="AO13" s="39">
        <v>208</v>
      </c>
      <c r="AP13" s="40"/>
      <c r="AQ13" s="38">
        <v>0.97</v>
      </c>
      <c r="AR13" s="39" t="s">
        <v>33</v>
      </c>
      <c r="AS13" s="42"/>
      <c r="AT13" s="43"/>
      <c r="AU13" s="44"/>
      <c r="AV13" s="45"/>
    </row>
    <row r="14" spans="1:56" s="29" customFormat="1" ht="15.75" customHeight="1" thickBot="1" x14ac:dyDescent="0.3">
      <c r="A14" s="123" t="s">
        <v>51</v>
      </c>
      <c r="B14" s="30">
        <f t="shared" si="0"/>
        <v>300</v>
      </c>
      <c r="C14" s="31">
        <f t="shared" si="1"/>
        <v>78.740157480314963</v>
      </c>
      <c r="D14" s="30">
        <v>300</v>
      </c>
      <c r="E14" s="31">
        <f t="shared" si="2"/>
        <v>78.740157480314963</v>
      </c>
      <c r="F14" s="36"/>
      <c r="G14" s="31">
        <f t="shared" si="3"/>
        <v>0</v>
      </c>
      <c r="H14" s="36"/>
      <c r="I14" s="30" t="e">
        <f t="shared" si="4"/>
        <v>#DIV/0!</v>
      </c>
      <c r="J14" s="30">
        <v>2400</v>
      </c>
      <c r="K14" s="31">
        <f t="shared" si="5"/>
        <v>69.565217391304344</v>
      </c>
      <c r="L14" s="31"/>
      <c r="M14" s="31" t="e">
        <f t="shared" si="12"/>
        <v>#DIV/0!</v>
      </c>
      <c r="N14" s="30"/>
      <c r="O14" s="30" t="e">
        <f t="shared" si="6"/>
        <v>#DIV/0!</v>
      </c>
      <c r="P14" s="36"/>
      <c r="Q14" s="48"/>
      <c r="R14" s="31" t="e">
        <f t="shared" si="7"/>
        <v>#DIV/0!</v>
      </c>
      <c r="S14" s="30"/>
      <c r="T14" s="31">
        <f t="shared" si="8"/>
        <v>312</v>
      </c>
      <c r="U14" s="31">
        <f t="shared" si="9"/>
        <v>50.546780072904006</v>
      </c>
      <c r="V14" s="35">
        <f t="shared" si="10"/>
        <v>11.470588235294116</v>
      </c>
      <c r="W14" s="114" t="s">
        <v>51</v>
      </c>
      <c r="X14" s="111">
        <f t="shared" si="11"/>
        <v>381</v>
      </c>
      <c r="Y14" s="111">
        <v>381</v>
      </c>
      <c r="Z14" s="111"/>
      <c r="AA14" s="111"/>
      <c r="AB14" s="111"/>
      <c r="AC14" s="111">
        <v>375</v>
      </c>
      <c r="AD14" s="111"/>
      <c r="AE14" s="111">
        <v>3450</v>
      </c>
      <c r="AF14" s="116"/>
      <c r="AG14" s="116"/>
      <c r="AH14" s="116"/>
      <c r="AI14" s="116">
        <f>AC14*AQ7+AE14*AQ9+AF14*AQ10</f>
        <v>617.25</v>
      </c>
      <c r="AJ14" s="122">
        <v>272</v>
      </c>
      <c r="AK14" s="38">
        <v>20575</v>
      </c>
      <c r="AL14" s="39">
        <v>0</v>
      </c>
      <c r="AM14" s="36">
        <f>AI14/AJ14*10</f>
        <v>22.693014705882355</v>
      </c>
      <c r="AN14" s="36">
        <v>16.41</v>
      </c>
      <c r="AO14" s="39">
        <v>20037</v>
      </c>
      <c r="AP14" s="50">
        <v>20377</v>
      </c>
      <c r="AQ14" s="39">
        <v>0.45</v>
      </c>
      <c r="AR14" s="39" t="s">
        <v>29</v>
      </c>
      <c r="AS14" s="42"/>
      <c r="AT14" s="43"/>
      <c r="AU14" s="44"/>
      <c r="AV14" s="45"/>
    </row>
    <row r="15" spans="1:56" s="29" customFormat="1" ht="18" customHeight="1" thickBot="1" x14ac:dyDescent="0.3">
      <c r="A15" s="123" t="s">
        <v>52</v>
      </c>
      <c r="B15" s="30">
        <f t="shared" si="0"/>
        <v>180</v>
      </c>
      <c r="C15" s="31">
        <f t="shared" si="1"/>
        <v>23.936170212765958</v>
      </c>
      <c r="D15" s="30">
        <v>180</v>
      </c>
      <c r="E15" s="31">
        <f t="shared" si="2"/>
        <v>23.936170212765958</v>
      </c>
      <c r="F15" s="30"/>
      <c r="G15" s="31">
        <f t="shared" si="3"/>
        <v>0</v>
      </c>
      <c r="H15" s="30"/>
      <c r="I15" s="30" t="e">
        <f t="shared" si="4"/>
        <v>#DIV/0!</v>
      </c>
      <c r="J15" s="30">
        <v>2500</v>
      </c>
      <c r="K15" s="31">
        <f t="shared" si="5"/>
        <v>46.227810650887577</v>
      </c>
      <c r="L15" s="31"/>
      <c r="M15" s="31" t="e">
        <f t="shared" si="12"/>
        <v>#DIV/0!</v>
      </c>
      <c r="N15" s="30"/>
      <c r="O15" s="30" t="e">
        <f t="shared" si="6"/>
        <v>#DIV/0!</v>
      </c>
      <c r="P15" s="36"/>
      <c r="Q15" s="48"/>
      <c r="R15" s="31" t="e">
        <f t="shared" si="7"/>
        <v>#DIV/0!</v>
      </c>
      <c r="S15" s="30"/>
      <c r="T15" s="31">
        <f t="shared" si="8"/>
        <v>325</v>
      </c>
      <c r="U15" s="31">
        <f t="shared" si="9"/>
        <v>40.981539392716634</v>
      </c>
      <c r="V15" s="35">
        <f t="shared" si="10"/>
        <v>12.452107279693488</v>
      </c>
      <c r="W15" s="114" t="s">
        <v>52</v>
      </c>
      <c r="X15" s="111">
        <f t="shared" si="11"/>
        <v>752</v>
      </c>
      <c r="Y15" s="111">
        <v>752</v>
      </c>
      <c r="Z15" s="111">
        <v>0</v>
      </c>
      <c r="AA15" s="111">
        <v>0</v>
      </c>
      <c r="AB15" s="111">
        <v>0</v>
      </c>
      <c r="AC15" s="111">
        <v>200</v>
      </c>
      <c r="AD15" s="111">
        <v>0</v>
      </c>
      <c r="AE15" s="111">
        <v>5408</v>
      </c>
      <c r="AF15" s="116">
        <v>0</v>
      </c>
      <c r="AG15" s="116">
        <v>0</v>
      </c>
      <c r="AH15" s="116">
        <v>0</v>
      </c>
      <c r="AI15" s="116">
        <f>AC15*AQ7+AE15*AQ9</f>
        <v>793.04000000000008</v>
      </c>
      <c r="AJ15" s="122">
        <v>261</v>
      </c>
      <c r="AK15" s="38">
        <v>1053</v>
      </c>
      <c r="AL15" s="39">
        <v>376</v>
      </c>
      <c r="AM15" s="36">
        <f>AI15/AJ15*10</f>
        <v>30.384674329501919</v>
      </c>
      <c r="AN15" s="36">
        <v>19.309999999999999</v>
      </c>
      <c r="AO15" s="39">
        <v>995</v>
      </c>
      <c r="AP15" s="50">
        <v>1387</v>
      </c>
      <c r="AQ15" s="42"/>
      <c r="AR15" s="42"/>
      <c r="AS15" s="42"/>
      <c r="AT15" s="43"/>
      <c r="AU15" s="44"/>
      <c r="AV15" s="45"/>
    </row>
    <row r="16" spans="1:56" s="29" customFormat="1" ht="18" customHeight="1" thickBot="1" x14ac:dyDescent="0.3">
      <c r="A16" s="123" t="s">
        <v>53</v>
      </c>
      <c r="B16" s="30">
        <f t="shared" si="0"/>
        <v>237.7</v>
      </c>
      <c r="C16" s="31">
        <f t="shared" si="1"/>
        <v>102.45689655172414</v>
      </c>
      <c r="D16" s="30">
        <v>237.7</v>
      </c>
      <c r="E16" s="31">
        <f t="shared" si="2"/>
        <v>102.45689655172414</v>
      </c>
      <c r="F16" s="30">
        <v>107</v>
      </c>
      <c r="G16" s="31">
        <f t="shared" si="3"/>
        <v>42.8</v>
      </c>
      <c r="H16" s="36"/>
      <c r="I16" s="30" t="e">
        <f t="shared" si="4"/>
        <v>#DIV/0!</v>
      </c>
      <c r="J16" s="30"/>
      <c r="K16" s="31" t="e">
        <f t="shared" si="5"/>
        <v>#DIV/0!</v>
      </c>
      <c r="L16" s="31"/>
      <c r="M16" s="31" t="e">
        <f t="shared" si="12"/>
        <v>#DIV/0!</v>
      </c>
      <c r="N16" s="30"/>
      <c r="O16" s="30" t="e">
        <f t="shared" si="6"/>
        <v>#DIV/0!</v>
      </c>
      <c r="P16" s="36">
        <v>720</v>
      </c>
      <c r="Q16" s="48"/>
      <c r="R16" s="31">
        <f t="shared" si="7"/>
        <v>71.499503475670309</v>
      </c>
      <c r="S16" s="30"/>
      <c r="T16" s="31">
        <f t="shared" si="8"/>
        <v>278.55</v>
      </c>
      <c r="U16" s="31">
        <f t="shared" si="9"/>
        <v>64.072779132354967</v>
      </c>
      <c r="V16" s="35">
        <f t="shared" si="10"/>
        <v>26.783653846153847</v>
      </c>
      <c r="W16" s="114" t="s">
        <v>53</v>
      </c>
      <c r="X16" s="111">
        <f t="shared" si="11"/>
        <v>232</v>
      </c>
      <c r="Y16" s="111">
        <v>232</v>
      </c>
      <c r="Z16" s="111">
        <v>0</v>
      </c>
      <c r="AA16" s="111">
        <v>0</v>
      </c>
      <c r="AB16" s="111">
        <v>0</v>
      </c>
      <c r="AC16" s="111">
        <v>250</v>
      </c>
      <c r="AD16" s="111">
        <v>0</v>
      </c>
      <c r="AE16" s="111">
        <v>0</v>
      </c>
      <c r="AF16" s="116">
        <v>1007</v>
      </c>
      <c r="AG16" s="116">
        <v>0</v>
      </c>
      <c r="AH16" s="116">
        <v>0</v>
      </c>
      <c r="AI16" s="116">
        <f>AC16*AQ7+AF16*AQ10+AG16*AQ11</f>
        <v>434.74</v>
      </c>
      <c r="AJ16" s="117">
        <v>104</v>
      </c>
      <c r="AK16" s="38">
        <v>3786</v>
      </c>
      <c r="AL16" s="39">
        <v>0</v>
      </c>
      <c r="AM16" s="36" t="e">
        <f>AI16/#REF!*10</f>
        <v>#REF!</v>
      </c>
      <c r="AN16" s="36">
        <v>19.239999999999998</v>
      </c>
      <c r="AO16" s="39">
        <v>3612</v>
      </c>
      <c r="AP16" s="40"/>
      <c r="AQ16" s="42"/>
      <c r="AR16" s="42"/>
      <c r="AS16" s="42"/>
      <c r="AT16" s="43"/>
      <c r="AU16" s="44"/>
      <c r="AV16" s="45"/>
    </row>
    <row r="17" spans="1:55" s="29" customFormat="1" ht="17.25" customHeight="1" thickBot="1" x14ac:dyDescent="0.3">
      <c r="A17" s="108" t="s">
        <v>54</v>
      </c>
      <c r="B17" s="30">
        <f t="shared" si="0"/>
        <v>0</v>
      </c>
      <c r="C17" s="31" t="e">
        <f t="shared" si="1"/>
        <v>#DIV/0!</v>
      </c>
      <c r="D17" s="30"/>
      <c r="E17" s="31" t="e">
        <f t="shared" si="2"/>
        <v>#DIV/0!</v>
      </c>
      <c r="F17" s="30"/>
      <c r="G17" s="31" t="e">
        <f t="shared" si="3"/>
        <v>#DIV/0!</v>
      </c>
      <c r="H17" s="62"/>
      <c r="I17" s="30" t="e">
        <f t="shared" si="4"/>
        <v>#DIV/0!</v>
      </c>
      <c r="J17" s="30"/>
      <c r="K17" s="31" t="e">
        <f t="shared" si="5"/>
        <v>#DIV/0!</v>
      </c>
      <c r="L17" s="31"/>
      <c r="M17" s="31" t="e">
        <f t="shared" si="12"/>
        <v>#DIV/0!</v>
      </c>
      <c r="N17" s="30"/>
      <c r="O17" s="30" t="e">
        <f t="shared" si="6"/>
        <v>#DIV/0!</v>
      </c>
      <c r="P17" s="36"/>
      <c r="Q17" s="48"/>
      <c r="R17" s="31" t="e">
        <f t="shared" si="7"/>
        <v>#DIV/0!</v>
      </c>
      <c r="S17" s="30"/>
      <c r="T17" s="31">
        <f t="shared" si="8"/>
        <v>0</v>
      </c>
      <c r="U17" s="31" t="e">
        <f t="shared" si="9"/>
        <v>#DIV/0!</v>
      </c>
      <c r="V17" s="35" t="e">
        <f t="shared" si="10"/>
        <v>#DIV/0!</v>
      </c>
      <c r="W17" s="108" t="s">
        <v>54</v>
      </c>
      <c r="X17" s="36">
        <f t="shared" si="11"/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63">
        <v>0</v>
      </c>
      <c r="AJ17" s="37">
        <v>0</v>
      </c>
      <c r="AK17" s="38">
        <v>3588</v>
      </c>
      <c r="AL17" s="39">
        <v>0</v>
      </c>
      <c r="AM17" s="36" t="e">
        <f>AI17/#REF!*10</f>
        <v>#REF!</v>
      </c>
      <c r="AN17" s="36">
        <v>17.52</v>
      </c>
      <c r="AO17" s="39">
        <v>3187</v>
      </c>
      <c r="AP17" s="40"/>
      <c r="AQ17" s="64"/>
      <c r="AR17" s="42"/>
      <c r="AS17" s="42"/>
      <c r="AT17" s="43"/>
      <c r="AU17" s="44"/>
      <c r="AV17" s="45"/>
    </row>
    <row r="18" spans="1:55" s="29" customFormat="1" ht="19.5" customHeight="1" x14ac:dyDescent="0.25">
      <c r="A18" s="39"/>
      <c r="B18" s="30">
        <f t="shared" si="0"/>
        <v>0</v>
      </c>
      <c r="C18" s="31" t="e">
        <f t="shared" si="1"/>
        <v>#DIV/0!</v>
      </c>
      <c r="D18" s="30"/>
      <c r="E18" s="31" t="e">
        <f t="shared" si="2"/>
        <v>#DIV/0!</v>
      </c>
      <c r="F18" s="30"/>
      <c r="G18" s="31" t="e">
        <f t="shared" si="3"/>
        <v>#DIV/0!</v>
      </c>
      <c r="H18" s="36"/>
      <c r="I18" s="30" t="e">
        <f t="shared" si="4"/>
        <v>#DIV/0!</v>
      </c>
      <c r="J18" s="30"/>
      <c r="K18" s="31" t="e">
        <f t="shared" si="5"/>
        <v>#DIV/0!</v>
      </c>
      <c r="L18" s="31"/>
      <c r="M18" s="31" t="e">
        <f t="shared" si="12"/>
        <v>#DIV/0!</v>
      </c>
      <c r="N18" s="30"/>
      <c r="O18" s="30" t="e">
        <f t="shared" si="6"/>
        <v>#DIV/0!</v>
      </c>
      <c r="P18" s="36"/>
      <c r="Q18" s="48"/>
      <c r="R18" s="31" t="e">
        <f t="shared" si="7"/>
        <v>#DIV/0!</v>
      </c>
      <c r="S18" s="30"/>
      <c r="T18" s="31">
        <f t="shared" si="8"/>
        <v>0</v>
      </c>
      <c r="U18" s="31" t="e">
        <f t="shared" si="9"/>
        <v>#DIV/0!</v>
      </c>
      <c r="V18" s="35" t="e">
        <f t="shared" si="10"/>
        <v>#DIV/0!</v>
      </c>
      <c r="W18" s="65"/>
      <c r="X18" s="36">
        <f t="shared" si="11"/>
        <v>0</v>
      </c>
      <c r="Y18" s="36"/>
      <c r="Z18" s="36"/>
      <c r="AA18" s="36"/>
      <c r="AB18" s="36"/>
      <c r="AC18" s="36"/>
      <c r="AD18" s="36"/>
      <c r="AE18" s="30"/>
      <c r="AF18" s="30"/>
      <c r="AG18" s="30"/>
      <c r="AH18" s="30"/>
      <c r="AI18" s="30"/>
      <c r="AJ18" s="49"/>
      <c r="AK18" s="38">
        <v>8745</v>
      </c>
      <c r="AL18" s="39">
        <v>155</v>
      </c>
      <c r="AM18" s="36" t="e">
        <f>AI18/#REF!*10</f>
        <v>#REF!</v>
      </c>
      <c r="AN18" s="36">
        <v>21.4</v>
      </c>
      <c r="AO18" s="39">
        <v>7984</v>
      </c>
      <c r="AP18" s="40"/>
      <c r="AQ18" s="42"/>
      <c r="AR18" s="42"/>
      <c r="AS18" s="42"/>
      <c r="AT18" s="43"/>
      <c r="AU18" s="44"/>
      <c r="AY18" s="45"/>
    </row>
    <row r="19" spans="1:55" s="66" customFormat="1" ht="21" customHeight="1" x14ac:dyDescent="0.2">
      <c r="A19" s="67" t="s">
        <v>34</v>
      </c>
      <c r="B19" s="68">
        <f>SUM(B5:B18)</f>
        <v>4277.7</v>
      </c>
      <c r="C19" s="69">
        <f t="shared" si="1"/>
        <v>47.022677556583965</v>
      </c>
      <c r="D19" s="70">
        <f>SUM(D5:D18)</f>
        <v>4277.7</v>
      </c>
      <c r="E19" s="69">
        <f t="shared" si="2"/>
        <v>50.521430005550897</v>
      </c>
      <c r="F19" s="70">
        <f>SUM(F5:F18)</f>
        <v>107</v>
      </c>
      <c r="G19" s="69">
        <f t="shared" si="3"/>
        <v>3.6419332879509874</v>
      </c>
      <c r="H19" s="70">
        <f>SUM(H5:H18)</f>
        <v>0</v>
      </c>
      <c r="I19" s="69" t="e">
        <f t="shared" si="4"/>
        <v>#DIV/0!</v>
      </c>
      <c r="J19" s="70">
        <f>SUM(J5:J18)</f>
        <v>48591</v>
      </c>
      <c r="K19" s="69">
        <f t="shared" si="5"/>
        <v>57.7989508617921</v>
      </c>
      <c r="L19" s="69"/>
      <c r="M19" s="106">
        <f t="shared" si="12"/>
        <v>0</v>
      </c>
      <c r="N19" s="70">
        <f>SUM(N5:N18)</f>
        <v>0</v>
      </c>
      <c r="O19" s="69">
        <f t="shared" si="6"/>
        <v>0</v>
      </c>
      <c r="P19" s="70">
        <f>SUM(P5:P18)</f>
        <v>720</v>
      </c>
      <c r="Q19" s="71">
        <f>SUM(Q5:Q18)</f>
        <v>0</v>
      </c>
      <c r="R19" s="69">
        <f t="shared" si="7"/>
        <v>59.900166389351085</v>
      </c>
      <c r="S19" s="70">
        <f>SUM(S5:S18)</f>
        <v>0</v>
      </c>
      <c r="T19" s="70">
        <f>SUM(T5:T18)</f>
        <v>6595.38</v>
      </c>
      <c r="U19" s="31">
        <f t="shared" si="9"/>
        <v>53.145517661506311</v>
      </c>
      <c r="V19" s="72">
        <f t="shared" si="10"/>
        <v>12.644516871165646</v>
      </c>
      <c r="W19" s="73" t="s">
        <v>38</v>
      </c>
      <c r="X19" s="74">
        <f t="shared" si="11"/>
        <v>9097.1</v>
      </c>
      <c r="Y19" s="75">
        <f t="shared" ref="Y19:AP19" si="14">SUM(Y5:Y18)</f>
        <v>8467.1</v>
      </c>
      <c r="Z19" s="76">
        <f t="shared" si="14"/>
        <v>0</v>
      </c>
      <c r="AA19" s="76">
        <f t="shared" si="14"/>
        <v>280</v>
      </c>
      <c r="AB19" s="76">
        <f t="shared" si="14"/>
        <v>350</v>
      </c>
      <c r="AC19" s="76">
        <f t="shared" si="14"/>
        <v>2938</v>
      </c>
      <c r="AD19" s="76">
        <f t="shared" si="14"/>
        <v>0</v>
      </c>
      <c r="AE19" s="76">
        <f t="shared" si="14"/>
        <v>84069</v>
      </c>
      <c r="AF19" s="76">
        <f t="shared" si="14"/>
        <v>1202</v>
      </c>
      <c r="AG19" s="76">
        <f t="shared" si="14"/>
        <v>0</v>
      </c>
      <c r="AH19" s="76">
        <f t="shared" si="14"/>
        <v>80</v>
      </c>
      <c r="AI19" s="76">
        <f t="shared" si="14"/>
        <v>12410.040000000003</v>
      </c>
      <c r="AJ19" s="77">
        <f t="shared" si="14"/>
        <v>5216</v>
      </c>
      <c r="AK19" s="78">
        <f t="shared" si="14"/>
        <v>83606</v>
      </c>
      <c r="AL19" s="79">
        <f t="shared" si="14"/>
        <v>4310.2</v>
      </c>
      <c r="AM19" s="79" t="e">
        <f t="shared" si="14"/>
        <v>#REF!</v>
      </c>
      <c r="AN19" s="79">
        <f t="shared" si="14"/>
        <v>275.89</v>
      </c>
      <c r="AO19" s="79">
        <f t="shared" si="14"/>
        <v>80794</v>
      </c>
      <c r="AP19" s="80">
        <f t="shared" si="14"/>
        <v>65801</v>
      </c>
      <c r="AQ19" s="81"/>
      <c r="AR19" s="41"/>
      <c r="AS19" s="41"/>
      <c r="AT19" s="82"/>
      <c r="AU19" s="44"/>
      <c r="AV19" s="83"/>
      <c r="AW19" s="83"/>
      <c r="AX19" s="83"/>
      <c r="AY19" s="83"/>
      <c r="AZ19" s="83"/>
      <c r="BA19" s="83"/>
      <c r="BB19" s="83"/>
      <c r="BC19" s="83"/>
    </row>
    <row r="20" spans="1:55" s="29" customFormat="1" ht="18.75" customHeight="1" x14ac:dyDescent="0.25">
      <c r="A20" s="84" t="s">
        <v>35</v>
      </c>
      <c r="B20" s="30">
        <v>4835</v>
      </c>
      <c r="C20" s="30">
        <v>50</v>
      </c>
      <c r="D20" s="63">
        <v>4835</v>
      </c>
      <c r="E20" s="30">
        <v>53</v>
      </c>
      <c r="F20" s="63">
        <v>507</v>
      </c>
      <c r="G20" s="30">
        <v>13</v>
      </c>
      <c r="H20" s="63">
        <v>0</v>
      </c>
      <c r="I20" s="30">
        <v>0</v>
      </c>
      <c r="J20" s="63">
        <v>45087</v>
      </c>
      <c r="K20" s="30">
        <v>58</v>
      </c>
      <c r="L20" s="30">
        <v>0</v>
      </c>
      <c r="M20" s="30">
        <v>0</v>
      </c>
      <c r="N20" s="63">
        <v>0</v>
      </c>
      <c r="O20" s="30">
        <v>0</v>
      </c>
      <c r="P20" s="63">
        <v>0</v>
      </c>
      <c r="Q20" s="85">
        <v>0</v>
      </c>
      <c r="R20" s="30">
        <v>0</v>
      </c>
      <c r="S20" s="63">
        <v>0</v>
      </c>
      <c r="T20" s="63">
        <v>6089</v>
      </c>
      <c r="U20" s="31">
        <v>51</v>
      </c>
      <c r="V20" s="86">
        <v>11.71</v>
      </c>
      <c r="W20" s="87"/>
      <c r="X20" s="88"/>
      <c r="Y20" s="89"/>
      <c r="Z20" s="88"/>
      <c r="AA20" s="88"/>
      <c r="AB20" s="89"/>
      <c r="AC20" s="90"/>
      <c r="AD20" s="89"/>
      <c r="AE20" s="90"/>
      <c r="AF20" s="90"/>
      <c r="AG20" s="90"/>
      <c r="AH20" s="90"/>
      <c r="AI20" s="91"/>
      <c r="AJ20" s="88"/>
      <c r="AK20" s="42"/>
      <c r="AL20" s="42"/>
      <c r="AM20" s="88" t="e">
        <f>AI20/AJ20*10</f>
        <v>#DIV/0!</v>
      </c>
      <c r="AN20" s="88">
        <v>19.61</v>
      </c>
      <c r="AO20" s="41"/>
      <c r="AP20" s="40"/>
      <c r="AQ20" s="41"/>
      <c r="AR20" s="41"/>
      <c r="AS20" s="42"/>
      <c r="AT20" s="43"/>
      <c r="AU20" s="44"/>
    </row>
    <row r="21" spans="1:55" s="29" customFormat="1" ht="15" x14ac:dyDescent="0.25">
      <c r="A21" s="39" t="s">
        <v>37</v>
      </c>
      <c r="B21" s="30">
        <f>B19-B20</f>
        <v>-557.30000000000018</v>
      </c>
      <c r="C21" s="30"/>
      <c r="D21" s="30">
        <f>D19-D20</f>
        <v>-557.30000000000018</v>
      </c>
      <c r="E21" s="30"/>
      <c r="F21" s="30">
        <f>F19-F20</f>
        <v>-400</v>
      </c>
      <c r="G21" s="30">
        <f>G19-G20</f>
        <v>-9.3580667120490126</v>
      </c>
      <c r="H21" s="30">
        <f>H19-H20</f>
        <v>0</v>
      </c>
      <c r="I21" s="30"/>
      <c r="J21" s="52">
        <f>J19-J20</f>
        <v>3504</v>
      </c>
      <c r="K21" s="30"/>
      <c r="L21" s="30"/>
      <c r="M21" s="30"/>
      <c r="N21" s="63">
        <v>0</v>
      </c>
      <c r="O21" s="30"/>
      <c r="P21" s="52">
        <f>P19-P20</f>
        <v>720</v>
      </c>
      <c r="Q21" s="92"/>
      <c r="R21" s="30"/>
      <c r="S21" s="30">
        <f>S19-S20</f>
        <v>0</v>
      </c>
      <c r="T21" s="52">
        <f>T19-T20</f>
        <v>506.38000000000011</v>
      </c>
      <c r="U21" s="30"/>
      <c r="V21" s="93">
        <f>V19-V20</f>
        <v>0.93451687116564486</v>
      </c>
      <c r="W21" s="94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95"/>
      <c r="AK21" s="96"/>
      <c r="AL21" s="96"/>
      <c r="AM21" s="96"/>
      <c r="AN21" s="96"/>
      <c r="AO21" s="96"/>
      <c r="AP21" s="42"/>
      <c r="AQ21" s="42"/>
      <c r="AR21" s="42"/>
      <c r="AS21" s="42"/>
      <c r="AT21" s="43"/>
    </row>
    <row r="22" spans="1:55" s="29" customFormat="1" ht="15" x14ac:dyDescent="0.25">
      <c r="A22" s="46" t="s">
        <v>36</v>
      </c>
      <c r="B22" s="30">
        <f>B19/B20*100</f>
        <v>88.473629782833513</v>
      </c>
      <c r="C22" s="30"/>
      <c r="D22" s="30">
        <f>D19/D20*100</f>
        <v>88.473629782833513</v>
      </c>
      <c r="E22" s="30"/>
      <c r="F22" s="30">
        <f>F19/F20*100</f>
        <v>21.104536489151872</v>
      </c>
      <c r="G22" s="30"/>
      <c r="H22" s="30" t="e">
        <f>H19/H20*100</f>
        <v>#DIV/0!</v>
      </c>
      <c r="I22" s="30"/>
      <c r="J22" s="97">
        <f>J19/J20*100</f>
        <v>107.77164149311331</v>
      </c>
      <c r="K22" s="30"/>
      <c r="L22" s="30"/>
      <c r="M22" s="30"/>
      <c r="N22" s="63">
        <v>0</v>
      </c>
      <c r="O22" s="30"/>
      <c r="P22" s="30" t="e">
        <f>P19/P20*100</f>
        <v>#DIV/0!</v>
      </c>
      <c r="Q22" s="98"/>
      <c r="R22" s="30"/>
      <c r="S22" s="30"/>
      <c r="T22" s="30">
        <f>T19/T20*100</f>
        <v>108.31630809656758</v>
      </c>
      <c r="U22" s="30"/>
      <c r="V22" s="99">
        <f>V19/V20*100</f>
        <v>107.98050274266136</v>
      </c>
      <c r="W22" s="100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8"/>
      <c r="AN22" s="88"/>
      <c r="AO22" s="42"/>
      <c r="AP22" s="42"/>
      <c r="AQ22" s="42"/>
      <c r="AR22" s="42"/>
      <c r="AS22" s="42"/>
      <c r="AT22" s="43"/>
    </row>
    <row r="23" spans="1:55" s="29" customFormat="1" ht="15" x14ac:dyDescent="0.25">
      <c r="A23" s="42"/>
      <c r="B23" s="88"/>
      <c r="C23" s="88"/>
      <c r="D23" s="88"/>
      <c r="E23" s="88"/>
      <c r="F23" s="88"/>
      <c r="G23" s="88"/>
      <c r="H23" s="88"/>
      <c r="I23" s="88"/>
      <c r="J23" s="88"/>
      <c r="K23" s="91"/>
      <c r="L23" s="91"/>
      <c r="M23" s="91"/>
      <c r="N23" s="91"/>
      <c r="O23" s="91"/>
      <c r="P23" s="88"/>
      <c r="Q23" s="88"/>
      <c r="R23" s="88"/>
      <c r="S23" s="88"/>
      <c r="T23" s="8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8"/>
      <c r="AN23" s="88"/>
      <c r="AO23" s="42"/>
      <c r="AP23" s="42"/>
      <c r="AQ23" s="42"/>
      <c r="AR23" s="42"/>
      <c r="AS23" s="42"/>
      <c r="AT23" s="43"/>
    </row>
    <row r="24" spans="1:55" s="29" customFormat="1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101"/>
      <c r="L24" s="101"/>
      <c r="M24" s="101"/>
      <c r="N24" s="101"/>
      <c r="O24" s="10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</row>
    <row r="25" spans="1:55" s="29" customFormat="1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101"/>
      <c r="L25" s="101"/>
      <c r="M25" s="101"/>
      <c r="N25" s="101"/>
      <c r="O25" s="101"/>
      <c r="P25" s="101"/>
      <c r="Q25" s="10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88"/>
      <c r="AN25" s="88"/>
      <c r="AO25" s="42"/>
      <c r="AP25" s="42"/>
      <c r="AQ25" s="42"/>
      <c r="AR25" s="42"/>
      <c r="AS25" s="42"/>
      <c r="AT25" s="43"/>
    </row>
    <row r="26" spans="1:55" s="18" customFormat="1" ht="15" x14ac:dyDescent="0.25">
      <c r="A26" s="102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4"/>
      <c r="AN26" s="104"/>
      <c r="AO26" s="102"/>
      <c r="AP26" s="102"/>
      <c r="AQ26" s="102"/>
      <c r="AR26" s="102"/>
      <c r="AS26" s="102"/>
      <c r="AT26" s="11"/>
    </row>
    <row r="27" spans="1:55" s="18" customFormat="1" ht="15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4"/>
      <c r="AN27" s="104"/>
      <c r="AO27" s="102"/>
      <c r="AP27" s="102"/>
      <c r="AQ27" s="102"/>
      <c r="AR27" s="102"/>
      <c r="AS27" s="102"/>
      <c r="AT27" s="11"/>
    </row>
    <row r="28" spans="1:55" s="18" customFormat="1" ht="15" x14ac:dyDescent="0.25">
      <c r="A28" s="102"/>
      <c r="B28" s="102"/>
      <c r="C28" s="102"/>
      <c r="D28" s="103"/>
      <c r="E28" s="103"/>
      <c r="F28" s="102"/>
      <c r="G28" s="102"/>
      <c r="H28" s="102"/>
      <c r="I28" s="102"/>
      <c r="J28" s="102"/>
      <c r="K28" s="103"/>
      <c r="L28" s="103"/>
      <c r="M28" s="103"/>
      <c r="N28" s="103"/>
      <c r="O28" s="103"/>
      <c r="P28" s="103"/>
      <c r="Q28" s="103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2"/>
      <c r="AP28" s="102"/>
      <c r="AQ28" s="102"/>
      <c r="AR28" s="102"/>
      <c r="AS28" s="102"/>
      <c r="AT28" s="11"/>
    </row>
    <row r="29" spans="1:55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0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5"/>
      <c r="AN29" s="105"/>
      <c r="AO29" s="11"/>
      <c r="AP29" s="11"/>
      <c r="AQ29" s="11"/>
      <c r="AR29" s="11"/>
      <c r="AS29" s="11"/>
      <c r="AT29" s="11"/>
    </row>
    <row r="30" spans="1:55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5"/>
      <c r="AN30" s="105"/>
      <c r="AO30" s="11"/>
      <c r="AP30" s="11"/>
      <c r="AQ30" s="11"/>
      <c r="AR30" s="11"/>
      <c r="AS30" s="11"/>
      <c r="AT30" s="11"/>
    </row>
    <row r="31" spans="1:55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5"/>
      <c r="AN31" s="105"/>
      <c r="AO31" s="11"/>
      <c r="AP31" s="11"/>
      <c r="AQ31" s="11"/>
      <c r="AR31" s="11"/>
      <c r="AS31" s="11"/>
      <c r="AT31" s="11"/>
    </row>
    <row r="32" spans="1:55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5"/>
      <c r="AN32" s="105"/>
      <c r="AO32" s="11"/>
      <c r="AP32" s="11"/>
      <c r="AQ32" s="11"/>
      <c r="AR32" s="11"/>
      <c r="AS32" s="11"/>
      <c r="AT32" s="11"/>
    </row>
    <row r="33" spans="1:46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0"/>
      <c r="Q33" s="1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05"/>
      <c r="AN33" s="105"/>
      <c r="AO33" s="11"/>
      <c r="AP33" s="11"/>
      <c r="AQ33" s="11"/>
      <c r="AR33" s="11"/>
      <c r="AS33" s="11"/>
      <c r="AT33" s="11"/>
    </row>
    <row r="34" spans="1:46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5"/>
      <c r="AN34" s="105"/>
      <c r="AO34" s="11"/>
      <c r="AP34" s="11"/>
      <c r="AQ34" s="11"/>
      <c r="AR34" s="11"/>
      <c r="AS34" s="11"/>
      <c r="AT34" s="11"/>
    </row>
    <row r="35" spans="1:46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5"/>
      <c r="AN35" s="105"/>
      <c r="AO35" s="11"/>
      <c r="AP35" s="11"/>
      <c r="AQ35" s="11"/>
      <c r="AR35" s="11"/>
      <c r="AS35" s="11"/>
      <c r="AT35" s="11"/>
    </row>
    <row r="36" spans="1:46" x14ac:dyDescent="0.2">
      <c r="P36" s="2"/>
      <c r="Q36" s="2"/>
    </row>
    <row r="37" spans="1:46" x14ac:dyDescent="0.2">
      <c r="P37" s="2"/>
      <c r="Q37" s="2"/>
    </row>
    <row r="38" spans="1:46" ht="3" customHeight="1" x14ac:dyDescent="0.2">
      <c r="P38" s="2"/>
      <c r="Q38" s="2"/>
    </row>
    <row r="39" spans="1:46" x14ac:dyDescent="0.2">
      <c r="P39" s="2"/>
      <c r="Q39" s="2"/>
    </row>
    <row r="40" spans="1:46" x14ac:dyDescent="0.2">
      <c r="P40" s="2"/>
      <c r="Q40" s="2"/>
    </row>
    <row r="41" spans="1:46" x14ac:dyDescent="0.2">
      <c r="P41" s="2"/>
      <c r="Q41" s="2"/>
    </row>
    <row r="42" spans="1:46" x14ac:dyDescent="0.2">
      <c r="P42" s="2"/>
      <c r="Q42" s="2"/>
    </row>
    <row r="43" spans="1:46" x14ac:dyDescent="0.2">
      <c r="P43" s="2"/>
      <c r="Q43" s="2"/>
    </row>
    <row r="44" spans="1:46" x14ac:dyDescent="0.2">
      <c r="P44" s="2"/>
      <c r="Q44" s="2"/>
    </row>
    <row r="45" spans="1:46" x14ac:dyDescent="0.2">
      <c r="P45" s="2"/>
      <c r="Q45" s="2"/>
    </row>
    <row r="46" spans="1:46" x14ac:dyDescent="0.2">
      <c r="P46" s="2"/>
      <c r="Q46" s="2"/>
    </row>
    <row r="47" spans="1:46" x14ac:dyDescent="0.2">
      <c r="P47" s="2"/>
      <c r="Q47" s="2"/>
    </row>
    <row r="48" spans="1:46" x14ac:dyDescent="0.2">
      <c r="P48" s="2"/>
      <c r="Q48" s="2"/>
    </row>
    <row r="49" spans="16:17" x14ac:dyDescent="0.2">
      <c r="P49" s="2"/>
      <c r="Q49" s="2"/>
    </row>
    <row r="50" spans="16:17" x14ac:dyDescent="0.2">
      <c r="P50" s="2"/>
      <c r="Q50" s="2"/>
    </row>
    <row r="51" spans="16:17" x14ac:dyDescent="0.2">
      <c r="P51" s="2"/>
      <c r="Q51" s="2"/>
    </row>
    <row r="52" spans="16:17" x14ac:dyDescent="0.2">
      <c r="P52" s="2"/>
      <c r="Q52" s="2"/>
    </row>
    <row r="53" spans="16:17" x14ac:dyDescent="0.2">
      <c r="P53" s="2"/>
      <c r="Q53" s="2"/>
    </row>
    <row r="54" spans="16:17" x14ac:dyDescent="0.2">
      <c r="P54" s="2"/>
      <c r="Q54" s="2"/>
    </row>
    <row r="55" spans="16:17" x14ac:dyDescent="0.2">
      <c r="P55" s="2"/>
      <c r="Q55" s="2"/>
    </row>
    <row r="56" spans="16:17" x14ac:dyDescent="0.2">
      <c r="P56" s="2"/>
      <c r="Q56" s="2"/>
    </row>
    <row r="57" spans="16:17" x14ac:dyDescent="0.2">
      <c r="P57" s="2"/>
      <c r="Q57" s="2"/>
    </row>
    <row r="58" spans="16:17" x14ac:dyDescent="0.2">
      <c r="P58" s="2"/>
      <c r="Q58" s="2"/>
    </row>
    <row r="59" spans="16:17" x14ac:dyDescent="0.2">
      <c r="P59" s="2"/>
      <c r="Q59" s="2"/>
    </row>
    <row r="60" spans="16:17" x14ac:dyDescent="0.2">
      <c r="P60" s="2"/>
      <c r="Q60" s="2"/>
    </row>
    <row r="61" spans="16:17" x14ac:dyDescent="0.2">
      <c r="P61" s="2"/>
      <c r="Q61" s="2"/>
    </row>
    <row r="62" spans="16:17" x14ac:dyDescent="0.2">
      <c r="P62" s="2"/>
      <c r="Q62" s="2"/>
    </row>
    <row r="63" spans="16:17" x14ac:dyDescent="0.2">
      <c r="P63" s="2"/>
      <c r="Q63" s="2"/>
    </row>
    <row r="64" spans="16:17" x14ac:dyDescent="0.2">
      <c r="P64" s="2"/>
      <c r="Q64" s="2"/>
    </row>
    <row r="65" spans="16:17" x14ac:dyDescent="0.2">
      <c r="P65" s="2"/>
      <c r="Q65" s="2"/>
    </row>
    <row r="66" spans="16:17" x14ac:dyDescent="0.2">
      <c r="P66" s="2"/>
      <c r="Q66" s="2"/>
    </row>
    <row r="67" spans="16:17" x14ac:dyDescent="0.2">
      <c r="P67" s="2"/>
      <c r="Q67" s="2"/>
    </row>
    <row r="68" spans="16:17" x14ac:dyDescent="0.2">
      <c r="P68" s="2"/>
      <c r="Q68" s="2"/>
    </row>
    <row r="69" spans="16:17" x14ac:dyDescent="0.2">
      <c r="P69" s="2"/>
      <c r="Q69" s="2"/>
    </row>
    <row r="70" spans="16:17" x14ac:dyDescent="0.2">
      <c r="P70" s="2"/>
      <c r="Q70" s="2"/>
    </row>
    <row r="71" spans="16:17" x14ac:dyDescent="0.2">
      <c r="P71" s="2"/>
      <c r="Q71" s="2"/>
    </row>
    <row r="72" spans="16:17" x14ac:dyDescent="0.2">
      <c r="P72" s="2"/>
      <c r="Q72" s="2"/>
    </row>
    <row r="73" spans="16:17" x14ac:dyDescent="0.2">
      <c r="P73" s="2"/>
      <c r="Q73" s="2"/>
    </row>
    <row r="74" spans="16:17" x14ac:dyDescent="0.2">
      <c r="P74" s="2"/>
      <c r="Q74" s="2"/>
    </row>
    <row r="75" spans="16:17" x14ac:dyDescent="0.2">
      <c r="P75" s="2"/>
      <c r="Q75" s="2"/>
    </row>
    <row r="76" spans="16:17" x14ac:dyDescent="0.2">
      <c r="P76" s="2"/>
      <c r="Q76" s="2"/>
    </row>
    <row r="77" spans="16:17" x14ac:dyDescent="0.2">
      <c r="P77" s="2"/>
      <c r="Q77" s="2"/>
    </row>
    <row r="78" spans="16:17" x14ac:dyDescent="0.2">
      <c r="P78" s="2"/>
      <c r="Q78" s="2"/>
    </row>
    <row r="79" spans="16:17" x14ac:dyDescent="0.2">
      <c r="P79" s="2"/>
      <c r="Q79" s="2"/>
    </row>
    <row r="80" spans="16:17" x14ac:dyDescent="0.2">
      <c r="P80" s="2"/>
      <c r="Q80" s="2"/>
    </row>
    <row r="81" spans="16:17" x14ac:dyDescent="0.2">
      <c r="P81" s="2"/>
      <c r="Q81" s="2"/>
    </row>
    <row r="82" spans="16:17" x14ac:dyDescent="0.2">
      <c r="P82" s="2"/>
      <c r="Q82" s="2"/>
    </row>
    <row r="83" spans="16:17" x14ac:dyDescent="0.2">
      <c r="P83" s="2"/>
      <c r="Q83" s="2"/>
    </row>
    <row r="84" spans="16:17" x14ac:dyDescent="0.2">
      <c r="P84" s="2"/>
      <c r="Q84" s="2"/>
    </row>
    <row r="85" spans="16:17" x14ac:dyDescent="0.2">
      <c r="P85" s="2"/>
      <c r="Q85" s="2"/>
    </row>
    <row r="86" spans="16:17" x14ac:dyDescent="0.2">
      <c r="P86" s="2"/>
      <c r="Q86" s="2"/>
    </row>
    <row r="87" spans="16:17" x14ac:dyDescent="0.2">
      <c r="P87" s="2"/>
      <c r="Q87" s="2"/>
    </row>
    <row r="88" spans="16:17" x14ac:dyDescent="0.2">
      <c r="P88" s="2"/>
      <c r="Q88" s="2"/>
    </row>
    <row r="89" spans="16:17" x14ac:dyDescent="0.2">
      <c r="P89" s="2"/>
      <c r="Q89" s="2"/>
    </row>
    <row r="90" spans="16:17" x14ac:dyDescent="0.2">
      <c r="P90" s="2"/>
      <c r="Q90" s="2"/>
    </row>
    <row r="91" spans="16:17" x14ac:dyDescent="0.2">
      <c r="P91" s="2"/>
      <c r="Q91" s="2"/>
    </row>
    <row r="92" spans="16:17" x14ac:dyDescent="0.2">
      <c r="P92" s="2"/>
      <c r="Q92" s="2"/>
    </row>
    <row r="93" spans="16:17" x14ac:dyDescent="0.2">
      <c r="P93" s="2"/>
      <c r="Q93" s="2"/>
    </row>
    <row r="94" spans="16:17" x14ac:dyDescent="0.2">
      <c r="P94" s="2"/>
      <c r="Q94" s="2"/>
    </row>
    <row r="95" spans="16:17" x14ac:dyDescent="0.2">
      <c r="P95" s="2"/>
      <c r="Q95" s="2"/>
    </row>
    <row r="96" spans="16:17" x14ac:dyDescent="0.2">
      <c r="P96" s="2"/>
      <c r="Q96" s="2"/>
    </row>
    <row r="97" spans="16:17" x14ac:dyDescent="0.2">
      <c r="P97" s="2"/>
      <c r="Q97" s="2"/>
    </row>
    <row r="98" spans="16:17" x14ac:dyDescent="0.2">
      <c r="P98" s="2"/>
      <c r="Q98" s="2"/>
    </row>
    <row r="99" spans="16:17" x14ac:dyDescent="0.2">
      <c r="P99" s="2"/>
      <c r="Q99" s="2"/>
    </row>
    <row r="100" spans="16:17" x14ac:dyDescent="0.2">
      <c r="P100" s="2"/>
      <c r="Q100" s="2"/>
    </row>
    <row r="101" spans="16:17" x14ac:dyDescent="0.2">
      <c r="P101" s="2"/>
      <c r="Q101" s="2"/>
    </row>
    <row r="102" spans="16:17" x14ac:dyDescent="0.2">
      <c r="P102" s="2"/>
      <c r="Q102" s="2"/>
    </row>
    <row r="103" spans="16:17" x14ac:dyDescent="0.2">
      <c r="P103" s="2"/>
      <c r="Q103" s="2"/>
    </row>
    <row r="104" spans="16:17" x14ac:dyDescent="0.2">
      <c r="P104" s="2"/>
      <c r="Q104" s="2"/>
    </row>
    <row r="105" spans="16:17" x14ac:dyDescent="0.2">
      <c r="P105" s="2"/>
      <c r="Q105" s="2"/>
    </row>
    <row r="106" spans="16:17" x14ac:dyDescent="0.2">
      <c r="P106" s="2"/>
      <c r="Q106" s="2"/>
    </row>
    <row r="107" spans="16:17" x14ac:dyDescent="0.2">
      <c r="P107" s="2"/>
      <c r="Q107" s="2"/>
    </row>
    <row r="108" spans="16:17" x14ac:dyDescent="0.2">
      <c r="P108" s="2"/>
      <c r="Q108" s="2"/>
    </row>
    <row r="109" spans="16:17" x14ac:dyDescent="0.2">
      <c r="P109" s="2"/>
      <c r="Q109" s="2"/>
    </row>
    <row r="110" spans="16:17" x14ac:dyDescent="0.2">
      <c r="P110" s="2"/>
      <c r="Q110" s="2"/>
    </row>
    <row r="111" spans="16:17" x14ac:dyDescent="0.2">
      <c r="P111" s="2"/>
      <c r="Q111" s="2"/>
    </row>
    <row r="112" spans="16:17" x14ac:dyDescent="0.2">
      <c r="P112" s="2"/>
      <c r="Q112" s="2"/>
    </row>
    <row r="113" spans="16:17" x14ac:dyDescent="0.2">
      <c r="P113" s="2"/>
      <c r="Q113" s="2"/>
    </row>
    <row r="114" spans="16:17" x14ac:dyDescent="0.2">
      <c r="P114" s="2"/>
      <c r="Q114" s="2"/>
    </row>
    <row r="115" spans="16:17" x14ac:dyDescent="0.2">
      <c r="P115" s="2"/>
      <c r="Q115" s="2"/>
    </row>
    <row r="116" spans="16:17" x14ac:dyDescent="0.2">
      <c r="P116" s="2"/>
      <c r="Q116" s="2"/>
    </row>
    <row r="117" spans="16:17" x14ac:dyDescent="0.2">
      <c r="P117" s="2"/>
      <c r="Q117" s="2"/>
    </row>
    <row r="118" spans="16:17" x14ac:dyDescent="0.2">
      <c r="P118" s="2"/>
      <c r="Q118" s="2"/>
    </row>
    <row r="119" spans="16:17" x14ac:dyDescent="0.2">
      <c r="P119" s="2"/>
      <c r="Q119" s="2"/>
    </row>
    <row r="120" spans="16:17" x14ac:dyDescent="0.2">
      <c r="P120" s="2"/>
      <c r="Q120" s="2"/>
    </row>
    <row r="121" spans="16:17" x14ac:dyDescent="0.2">
      <c r="P121" s="2"/>
      <c r="Q121" s="2"/>
    </row>
    <row r="122" spans="16:17" x14ac:dyDescent="0.2">
      <c r="P122" s="2"/>
      <c r="Q122" s="2"/>
    </row>
    <row r="123" spans="16:17" x14ac:dyDescent="0.2">
      <c r="P123" s="2"/>
      <c r="Q123" s="2"/>
    </row>
    <row r="124" spans="16:17" x14ac:dyDescent="0.2">
      <c r="P124" s="2"/>
      <c r="Q124" s="2"/>
    </row>
    <row r="125" spans="16:17" x14ac:dyDescent="0.2">
      <c r="P125" s="2"/>
      <c r="Q125" s="2"/>
    </row>
    <row r="126" spans="16:17" x14ac:dyDescent="0.2">
      <c r="P126" s="2"/>
      <c r="Q126" s="2"/>
    </row>
    <row r="127" spans="16:17" x14ac:dyDescent="0.2">
      <c r="P127" s="2"/>
      <c r="Q127" s="2"/>
    </row>
    <row r="128" spans="16:17" x14ac:dyDescent="0.2">
      <c r="P128" s="2"/>
      <c r="Q128" s="2"/>
    </row>
    <row r="129" spans="16:17" x14ac:dyDescent="0.2">
      <c r="P129" s="2"/>
      <c r="Q129" s="2"/>
    </row>
    <row r="130" spans="16:17" x14ac:dyDescent="0.2">
      <c r="P130" s="2"/>
      <c r="Q130" s="2"/>
    </row>
    <row r="131" spans="16:17" x14ac:dyDescent="0.2">
      <c r="P131" s="2"/>
      <c r="Q131" s="2"/>
    </row>
    <row r="132" spans="16:17" x14ac:dyDescent="0.2">
      <c r="P132" s="2"/>
      <c r="Q132" s="2"/>
    </row>
    <row r="133" spans="16:17" x14ac:dyDescent="0.2">
      <c r="P133" s="2"/>
      <c r="Q133" s="2"/>
    </row>
    <row r="134" spans="16:17" x14ac:dyDescent="0.2">
      <c r="P134" s="2"/>
      <c r="Q134" s="2"/>
    </row>
    <row r="135" spans="16:17" x14ac:dyDescent="0.2">
      <c r="P135" s="2"/>
      <c r="Q135" s="2"/>
    </row>
    <row r="136" spans="16:17" x14ac:dyDescent="0.2">
      <c r="P136" s="2"/>
      <c r="Q136" s="2"/>
    </row>
    <row r="137" spans="16:17" x14ac:dyDescent="0.2">
      <c r="P137" s="2"/>
      <c r="Q137" s="2"/>
    </row>
    <row r="138" spans="16:17" x14ac:dyDescent="0.2">
      <c r="P138" s="2"/>
      <c r="Q138" s="2"/>
    </row>
    <row r="139" spans="16:17" x14ac:dyDescent="0.2">
      <c r="P139" s="2"/>
      <c r="Q139" s="2"/>
    </row>
    <row r="140" spans="16:17" x14ac:dyDescent="0.2">
      <c r="P140" s="2"/>
      <c r="Q140" s="2"/>
    </row>
    <row r="141" spans="16:17" x14ac:dyDescent="0.2">
      <c r="P141" s="2"/>
      <c r="Q141" s="2"/>
    </row>
    <row r="142" spans="16:17" x14ac:dyDescent="0.2">
      <c r="P142" s="2"/>
      <c r="Q142" s="2"/>
    </row>
    <row r="143" spans="16:17" x14ac:dyDescent="0.2">
      <c r="P143" s="2"/>
      <c r="Q143" s="2"/>
    </row>
    <row r="144" spans="16:17" x14ac:dyDescent="0.2">
      <c r="P144" s="2"/>
      <c r="Q144" s="2"/>
    </row>
    <row r="145" spans="16:17" x14ac:dyDescent="0.2">
      <c r="P145" s="2"/>
      <c r="Q145" s="2"/>
    </row>
    <row r="146" spans="16:17" x14ac:dyDescent="0.2">
      <c r="P146" s="2"/>
      <c r="Q146" s="2"/>
    </row>
    <row r="147" spans="16:17" x14ac:dyDescent="0.2">
      <c r="P147" s="2"/>
      <c r="Q147" s="2"/>
    </row>
    <row r="148" spans="16:17" x14ac:dyDescent="0.2">
      <c r="P148" s="2"/>
      <c r="Q148" s="2"/>
    </row>
    <row r="149" spans="16:17" x14ac:dyDescent="0.2">
      <c r="P149" s="2"/>
      <c r="Q149" s="2"/>
    </row>
    <row r="150" spans="16:17" x14ac:dyDescent="0.2">
      <c r="P150" s="2"/>
      <c r="Q150" s="2"/>
    </row>
    <row r="151" spans="16:17" x14ac:dyDescent="0.2">
      <c r="P151" s="2"/>
      <c r="Q151" s="2"/>
    </row>
    <row r="152" spans="16:17" x14ac:dyDescent="0.2">
      <c r="P152" s="2"/>
      <c r="Q152" s="2"/>
    </row>
    <row r="153" spans="16:17" x14ac:dyDescent="0.2">
      <c r="P153" s="2"/>
      <c r="Q153" s="2"/>
    </row>
    <row r="154" spans="16:17" x14ac:dyDescent="0.2">
      <c r="P154" s="2"/>
      <c r="Q154" s="2"/>
    </row>
    <row r="155" spans="16:17" x14ac:dyDescent="0.2">
      <c r="P155" s="2"/>
      <c r="Q155" s="2"/>
    </row>
    <row r="156" spans="16:17" x14ac:dyDescent="0.2">
      <c r="P156" s="2"/>
      <c r="Q156" s="2"/>
    </row>
    <row r="157" spans="16:17" x14ac:dyDescent="0.2">
      <c r="P157" s="2"/>
      <c r="Q157" s="2"/>
    </row>
    <row r="158" spans="16:17" x14ac:dyDescent="0.2">
      <c r="P158" s="2"/>
      <c r="Q158" s="2"/>
    </row>
    <row r="159" spans="16:17" x14ac:dyDescent="0.2">
      <c r="P159" s="2"/>
      <c r="Q159" s="2"/>
    </row>
    <row r="160" spans="16:17" x14ac:dyDescent="0.2">
      <c r="P160" s="2"/>
      <c r="Q160" s="2"/>
    </row>
    <row r="161" spans="16:17" x14ac:dyDescent="0.2">
      <c r="P161" s="2"/>
      <c r="Q161" s="2"/>
    </row>
    <row r="162" spans="16:17" x14ac:dyDescent="0.2">
      <c r="P162" s="2"/>
      <c r="Q162" s="2"/>
    </row>
    <row r="163" spans="16:17" x14ac:dyDescent="0.2">
      <c r="P163" s="2"/>
      <c r="Q163" s="2"/>
    </row>
    <row r="164" spans="16:17" x14ac:dyDescent="0.2">
      <c r="P164" s="2"/>
      <c r="Q164" s="2"/>
    </row>
    <row r="165" spans="16:17" x14ac:dyDescent="0.2">
      <c r="P165" s="2"/>
      <c r="Q165" s="2"/>
    </row>
    <row r="166" spans="16:17" x14ac:dyDescent="0.2">
      <c r="P166" s="2"/>
      <c r="Q166" s="2"/>
    </row>
  </sheetData>
  <mergeCells count="19">
    <mergeCell ref="A2:A4"/>
    <mergeCell ref="B2:E3"/>
    <mergeCell ref="F2:U3"/>
    <mergeCell ref="P1:V1"/>
    <mergeCell ref="V2:V4"/>
    <mergeCell ref="W2:W4"/>
    <mergeCell ref="X2:X4"/>
    <mergeCell ref="Y2:Y4"/>
    <mergeCell ref="Z2:Z4"/>
    <mergeCell ref="AB2:AB4"/>
    <mergeCell ref="AA2:AA4"/>
    <mergeCell ref="AC2:AI3"/>
    <mergeCell ref="AJ2:AJ4"/>
    <mergeCell ref="AK2:AK4"/>
    <mergeCell ref="AQ6:AS6"/>
    <mergeCell ref="AL2:AL4"/>
    <mergeCell ref="AM2:AM4"/>
    <mergeCell ref="AO2:AO4"/>
    <mergeCell ref="AN2:AN4"/>
  </mergeCells>
  <pageMargins left="0.15748031437397" right="0.19685038924217199" top="0.433070868253708" bottom="0.55118107795715299" header="0.15748031437397" footer="0.51181101799011197"/>
  <pageSetup paperSize="9" scale="2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Kab28</cp:lastModifiedBy>
  <cp:lastPrinted>2025-07-14T05:31:44Z</cp:lastPrinted>
  <dcterms:modified xsi:type="dcterms:W3CDTF">2025-07-14T08:12:24Z</dcterms:modified>
</cp:coreProperties>
</file>